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88" yWindow="300" windowWidth="11628" windowHeight="9276" tabRatio="840" activeTab="2"/>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 name="6-Imobilizari" sheetId="7" r:id="rId7"/>
  </sheets>
  <definedNames>
    <definedName name="eur" localSheetId="3">'3-Analiza financiara'!#REF!</definedName>
    <definedName name="eur">'1-Inputuri'!$E$25</definedName>
    <definedName name="FDR">'1-Inputuri'!#REF!</definedName>
    <definedName name="_xlnm.Print_Area" localSheetId="1">'1-Inputuri'!$B$3:$Y$137</definedName>
    <definedName name="_xlnm.Print_Area" localSheetId="2">'2-Buget cerere'!$B$2:$Y$90</definedName>
    <definedName name="_xlnm.Print_Area" localSheetId="3">'3-Analiza financiara'!$A$1:$X$200</definedName>
    <definedName name="_xlnm.Print_Area" localSheetId="4">'4-Rezumat indicatori'!$A$1:$Z$19</definedName>
    <definedName name="_xlnm.Print_Area" localSheetId="5">'5-Intreprinderi in dificultate'!$B$2:$I$40</definedName>
  </definedNames>
  <calcPr calcId="125725"/>
</workbook>
</file>

<file path=xl/calcChain.xml><?xml version="1.0" encoding="utf-8"?>
<calcChain xmlns="http://schemas.openxmlformats.org/spreadsheetml/2006/main">
  <c r="F88" i="1"/>
  <c r="K55" i="4" l="1"/>
  <c r="T36" i="1"/>
  <c r="U36"/>
  <c r="V36"/>
  <c r="S36"/>
  <c r="C41" i="7"/>
  <c r="E40"/>
  <c r="E39"/>
  <c r="E38"/>
  <c r="E37"/>
  <c r="E36"/>
  <c r="E35"/>
  <c r="E34"/>
  <c r="E33"/>
  <c r="E32"/>
  <c r="E31"/>
  <c r="E30"/>
  <c r="E29"/>
  <c r="E28"/>
  <c r="E27"/>
  <c r="E26"/>
  <c r="E25"/>
  <c r="E24"/>
  <c r="E23"/>
  <c r="E22"/>
  <c r="E21"/>
  <c r="E20"/>
  <c r="E19"/>
  <c r="E18"/>
  <c r="E17"/>
  <c r="E16"/>
  <c r="E15"/>
  <c r="E14"/>
  <c r="E13"/>
  <c r="E12"/>
  <c r="E11"/>
  <c r="K112" i="4"/>
  <c r="L112" s="1"/>
  <c r="M112" s="1"/>
  <c r="N112" s="1"/>
  <c r="O112" s="1"/>
  <c r="P112" s="1"/>
  <c r="Q112" s="1"/>
  <c r="R112" s="1"/>
  <c r="S112" s="1"/>
  <c r="T112" s="1"/>
  <c r="U112" s="1"/>
  <c r="V112" s="1"/>
  <c r="W112" s="1"/>
  <c r="K111"/>
  <c r="L111" s="1"/>
  <c r="M111" s="1"/>
  <c r="N111" s="1"/>
  <c r="O111" s="1"/>
  <c r="P111" s="1"/>
  <c r="Q111" s="1"/>
  <c r="R111" s="1"/>
  <c r="S111" s="1"/>
  <c r="T111" s="1"/>
  <c r="U111" s="1"/>
  <c r="V111" s="1"/>
  <c r="W111" s="1"/>
  <c r="N16" i="5"/>
  <c r="O16"/>
  <c r="P16"/>
  <c r="Q16"/>
  <c r="R16"/>
  <c r="S16"/>
  <c r="T16"/>
  <c r="U16"/>
  <c r="V16"/>
  <c r="W16"/>
  <c r="X16"/>
  <c r="Y16"/>
  <c r="M16"/>
  <c r="K9"/>
  <c r="L9"/>
  <c r="L10"/>
  <c r="K10"/>
  <c r="K115" i="4"/>
  <c r="L115" s="1"/>
  <c r="M115" s="1"/>
  <c r="N115" s="1"/>
  <c r="O115" s="1"/>
  <c r="P115" s="1"/>
  <c r="Q115" s="1"/>
  <c r="R115" s="1"/>
  <c r="S115" s="1"/>
  <c r="T115" s="1"/>
  <c r="U115" s="1"/>
  <c r="V115" s="1"/>
  <c r="W115" s="1"/>
  <c r="H17" i="3"/>
  <c r="K119" i="4"/>
  <c r="L119" s="1"/>
  <c r="M119" s="1"/>
  <c r="N119" s="1"/>
  <c r="O119" s="1"/>
  <c r="P119" s="1"/>
  <c r="Q119" s="1"/>
  <c r="R119" s="1"/>
  <c r="S119" s="1"/>
  <c r="T119" s="1"/>
  <c r="U119" s="1"/>
  <c r="V119" s="1"/>
  <c r="W119" s="1"/>
  <c r="V20"/>
  <c r="W20"/>
  <c r="K103"/>
  <c r="L103" s="1"/>
  <c r="M103" s="1"/>
  <c r="N103" s="1"/>
  <c r="O103" s="1"/>
  <c r="P103" s="1"/>
  <c r="Q103" s="1"/>
  <c r="R103" s="1"/>
  <c r="S103" s="1"/>
  <c r="T103" s="1"/>
  <c r="U103" s="1"/>
  <c r="V103" s="1"/>
  <c r="W103" s="1"/>
  <c r="O56" i="2"/>
  <c r="K116" i="4"/>
  <c r="L116" s="1"/>
  <c r="M116" s="1"/>
  <c r="N116" s="1"/>
  <c r="O116" s="1"/>
  <c r="P116" s="1"/>
  <c r="Q116" s="1"/>
  <c r="R116" s="1"/>
  <c r="S116" s="1"/>
  <c r="T116" s="1"/>
  <c r="U116" s="1"/>
  <c r="V116" s="1"/>
  <c r="W116" s="1"/>
  <c r="K117"/>
  <c r="L117" s="1"/>
  <c r="M117" s="1"/>
  <c r="N117" s="1"/>
  <c r="O117" s="1"/>
  <c r="P117" s="1"/>
  <c r="Q117" s="1"/>
  <c r="R117" s="1"/>
  <c r="S117" s="1"/>
  <c r="T117" s="1"/>
  <c r="U117" s="1"/>
  <c r="V117" s="1"/>
  <c r="W117" s="1"/>
  <c r="K114"/>
  <c r="L114" s="1"/>
  <c r="M114" s="1"/>
  <c r="N114" s="1"/>
  <c r="O114" s="1"/>
  <c r="P114" s="1"/>
  <c r="Q114" s="1"/>
  <c r="R114" s="1"/>
  <c r="S114" s="1"/>
  <c r="T114" s="1"/>
  <c r="U114" s="1"/>
  <c r="V114" s="1"/>
  <c r="W114" s="1"/>
  <c r="K107"/>
  <c r="L107" s="1"/>
  <c r="M107" s="1"/>
  <c r="N107" s="1"/>
  <c r="O107" s="1"/>
  <c r="P107" s="1"/>
  <c r="Q107" s="1"/>
  <c r="R107" s="1"/>
  <c r="S107" s="1"/>
  <c r="T107" s="1"/>
  <c r="U107" s="1"/>
  <c r="V107" s="1"/>
  <c r="W107" s="1"/>
  <c r="K105"/>
  <c r="L105" s="1"/>
  <c r="M105" s="1"/>
  <c r="N105" s="1"/>
  <c r="O105" s="1"/>
  <c r="P105" s="1"/>
  <c r="Q105" s="1"/>
  <c r="R105" s="1"/>
  <c r="S105" s="1"/>
  <c r="T105" s="1"/>
  <c r="U105" s="1"/>
  <c r="V105" s="1"/>
  <c r="W105" s="1"/>
  <c r="K100"/>
  <c r="L100" s="1"/>
  <c r="M100" s="1"/>
  <c r="N100" s="1"/>
  <c r="O100" s="1"/>
  <c r="P100" s="1"/>
  <c r="Q100" s="1"/>
  <c r="R100" s="1"/>
  <c r="S100" s="1"/>
  <c r="T100" s="1"/>
  <c r="U100" s="1"/>
  <c r="V100" s="1"/>
  <c r="W100" s="1"/>
  <c r="K93"/>
  <c r="L93" s="1"/>
  <c r="M93" s="1"/>
  <c r="N93" s="1"/>
  <c r="O93" s="1"/>
  <c r="P93" s="1"/>
  <c r="Q93" s="1"/>
  <c r="R93" s="1"/>
  <c r="S93" s="1"/>
  <c r="T93" s="1"/>
  <c r="U93" s="1"/>
  <c r="V93" s="1"/>
  <c r="W93" s="1"/>
  <c r="O147"/>
  <c r="P147"/>
  <c r="Q147"/>
  <c r="R147"/>
  <c r="S147"/>
  <c r="T147"/>
  <c r="U147"/>
  <c r="V147"/>
  <c r="W147"/>
  <c r="S129" i="2"/>
  <c r="R151" i="4" s="1"/>
  <c r="T129" i="2"/>
  <c r="S151" i="4" s="1"/>
  <c r="U129" i="2"/>
  <c r="T151" i="4" s="1"/>
  <c r="V129" i="2"/>
  <c r="U151" i="4" s="1"/>
  <c r="W129" i="2"/>
  <c r="V151" i="4" s="1"/>
  <c r="X129" i="2"/>
  <c r="W151" i="4" s="1"/>
  <c r="M129" i="2"/>
  <c r="L151" i="4" s="1"/>
  <c r="L129" i="2"/>
  <c r="K151" i="4" s="1"/>
  <c r="E41" i="7" l="1"/>
  <c r="L70" i="2"/>
  <c r="L71"/>
  <c r="L72"/>
  <c r="L73"/>
  <c r="L74"/>
  <c r="L80"/>
  <c r="L81"/>
  <c r="L82"/>
  <c r="L83"/>
  <c r="L84"/>
  <c r="L85"/>
  <c r="L86"/>
  <c r="L87"/>
  <c r="L88"/>
  <c r="L89"/>
  <c r="L90"/>
  <c r="L91"/>
  <c r="L92"/>
  <c r="L93"/>
  <c r="L94"/>
  <c r="L95"/>
  <c r="L96"/>
  <c r="L97"/>
  <c r="L98"/>
  <c r="L99"/>
  <c r="L100"/>
  <c r="L101"/>
  <c r="L102"/>
  <c r="L103"/>
  <c r="L104"/>
  <c r="L105"/>
  <c r="L106"/>
  <c r="L107"/>
  <c r="L108"/>
  <c r="L109"/>
  <c r="L110"/>
  <c r="L111"/>
  <c r="L69"/>
  <c r="K98" i="4"/>
  <c r="L98" s="1"/>
  <c r="M98" s="1"/>
  <c r="N98" s="1"/>
  <c r="O98" s="1"/>
  <c r="P98" s="1"/>
  <c r="Q98" s="1"/>
  <c r="R98" s="1"/>
  <c r="S98" s="1"/>
  <c r="T98" s="1"/>
  <c r="U98" s="1"/>
  <c r="V98" s="1"/>
  <c r="W98" s="1"/>
  <c r="W50" i="1"/>
  <c r="X50" s="1"/>
  <c r="W52"/>
  <c r="W53"/>
  <c r="U56"/>
  <c r="V56"/>
  <c r="S56"/>
  <c r="F56"/>
  <c r="H56"/>
  <c r="I56"/>
  <c r="E56"/>
  <c r="G51"/>
  <c r="K51" s="1"/>
  <c r="W51" s="1"/>
  <c r="J51"/>
  <c r="G52"/>
  <c r="K52" s="1"/>
  <c r="J52"/>
  <c r="G53"/>
  <c r="K53" s="1"/>
  <c r="J53"/>
  <c r="X53" l="1"/>
  <c r="X51"/>
  <c r="X52"/>
  <c r="L112" i="2"/>
  <c r="L75"/>
  <c r="K42" i="4" l="1"/>
  <c r="N141" l="1"/>
  <c r="O141"/>
  <c r="P141"/>
  <c r="Q141"/>
  <c r="R141"/>
  <c r="S141"/>
  <c r="T141"/>
  <c r="U141"/>
  <c r="V141"/>
  <c r="W141"/>
  <c r="L142"/>
  <c r="M142"/>
  <c r="U142"/>
  <c r="V142"/>
  <c r="W142"/>
  <c r="K142"/>
  <c r="J167"/>
  <c r="J102"/>
  <c r="I102"/>
  <c r="J94"/>
  <c r="I94"/>
  <c r="J90" l="1"/>
  <c r="J101" s="1"/>
  <c r="I90"/>
  <c r="I101" s="1"/>
  <c r="J108"/>
  <c r="I108"/>
  <c r="J56"/>
  <c r="J61" s="1"/>
  <c r="K56"/>
  <c r="L56"/>
  <c r="M56"/>
  <c r="N56"/>
  <c r="O56"/>
  <c r="P56"/>
  <c r="Q56"/>
  <c r="R56"/>
  <c r="S56"/>
  <c r="T56"/>
  <c r="U56"/>
  <c r="V56"/>
  <c r="W56"/>
  <c r="I56"/>
  <c r="I61" s="1"/>
  <c r="J55"/>
  <c r="L55"/>
  <c r="M55"/>
  <c r="N55"/>
  <c r="O55"/>
  <c r="P55"/>
  <c r="Q55"/>
  <c r="R55"/>
  <c r="S55"/>
  <c r="T55"/>
  <c r="U55"/>
  <c r="V55"/>
  <c r="W55"/>
  <c r="I55"/>
  <c r="J44"/>
  <c r="K44"/>
  <c r="L44"/>
  <c r="M44"/>
  <c r="N44"/>
  <c r="O44"/>
  <c r="P44"/>
  <c r="Q44"/>
  <c r="R44"/>
  <c r="S44"/>
  <c r="T44"/>
  <c r="U44"/>
  <c r="V44"/>
  <c r="W44"/>
  <c r="I44"/>
  <c r="J41"/>
  <c r="K41"/>
  <c r="I41"/>
  <c r="J31"/>
  <c r="I31"/>
  <c r="J20"/>
  <c r="C5" i="2"/>
  <c r="C5" i="1" s="1"/>
  <c r="D6" i="4" s="1"/>
  <c r="C4" i="5" s="1"/>
  <c r="C4" i="3" s="1"/>
  <c r="B4" i="7" s="1"/>
  <c r="C6" i="2"/>
  <c r="C6" i="1" s="1"/>
  <c r="D7" i="4" s="1"/>
  <c r="C5" i="5" s="1"/>
  <c r="C5" i="3" s="1"/>
  <c r="B5" i="7" s="1"/>
  <c r="C4" i="2"/>
  <c r="C4" i="1" s="1"/>
  <c r="D5" i="4" s="1"/>
  <c r="C3" i="5" s="1"/>
  <c r="C3" i="3" s="1"/>
  <c r="B3" i="7" s="1"/>
  <c r="V18" i="1"/>
  <c r="L12" i="5" l="1"/>
  <c r="X15"/>
  <c r="Y15"/>
  <c r="I63" i="4"/>
  <c r="J48"/>
  <c r="I48"/>
  <c r="K138"/>
  <c r="J34"/>
  <c r="J64" s="1"/>
  <c r="J128"/>
  <c r="K128" s="1"/>
  <c r="J62"/>
  <c r="I62"/>
  <c r="J63"/>
  <c r="I20"/>
  <c r="V21" i="1"/>
  <c r="V28"/>
  <c r="V39"/>
  <c r="V43"/>
  <c r="V46"/>
  <c r="V49"/>
  <c r="T49"/>
  <c r="S49"/>
  <c r="T46"/>
  <c r="S46"/>
  <c r="S43"/>
  <c r="S39"/>
  <c r="U21"/>
  <c r="S21"/>
  <c r="S18"/>
  <c r="K12" i="4"/>
  <c r="M9" i="5" s="1"/>
  <c r="J81" i="4" l="1"/>
  <c r="J75"/>
  <c r="J78" s="1"/>
  <c r="I81"/>
  <c r="I80" s="1"/>
  <c r="I75"/>
  <c r="I78" s="1"/>
  <c r="K156"/>
  <c r="K155"/>
  <c r="K91" s="1"/>
  <c r="J65"/>
  <c r="J67" s="1"/>
  <c r="I65"/>
  <c r="J49"/>
  <c r="L14" i="5" s="1"/>
  <c r="J50" i="4"/>
  <c r="I34"/>
  <c r="I49" s="1"/>
  <c r="I128"/>
  <c r="L128" s="1"/>
  <c r="M128" s="1"/>
  <c r="N128" s="1"/>
  <c r="O128" s="1"/>
  <c r="P128" s="1"/>
  <c r="Q128" s="1"/>
  <c r="R128" s="1"/>
  <c r="S128" s="1"/>
  <c r="T128" s="1"/>
  <c r="U128" s="1"/>
  <c r="V128" s="1"/>
  <c r="V57" i="1"/>
  <c r="J80" i="4" l="1"/>
  <c r="J129"/>
  <c r="K129" s="1"/>
  <c r="J127"/>
  <c r="I129"/>
  <c r="I127"/>
  <c r="K92"/>
  <c r="J66"/>
  <c r="W128"/>
  <c r="W96" s="1"/>
  <c r="V96"/>
  <c r="I64"/>
  <c r="I67" s="1"/>
  <c r="I50"/>
  <c r="L129" l="1"/>
  <c r="M129" s="1"/>
  <c r="N129" s="1"/>
  <c r="K127"/>
  <c r="J71"/>
  <c r="J120" s="1"/>
  <c r="J72"/>
  <c r="J121" s="1"/>
  <c r="I66"/>
  <c r="M58" i="2"/>
  <c r="N58"/>
  <c r="O58"/>
  <c r="O63" s="1"/>
  <c r="P58"/>
  <c r="P63" s="1"/>
  <c r="Q58"/>
  <c r="Q63" s="1"/>
  <c r="R58"/>
  <c r="R63" s="1"/>
  <c r="S58"/>
  <c r="S63" s="1"/>
  <c r="T58"/>
  <c r="T63" s="1"/>
  <c r="U58"/>
  <c r="U63" s="1"/>
  <c r="V58"/>
  <c r="V63" s="1"/>
  <c r="W58"/>
  <c r="W63" s="1"/>
  <c r="X58"/>
  <c r="X63" s="1"/>
  <c r="L58"/>
  <c r="M42"/>
  <c r="N42"/>
  <c r="O42"/>
  <c r="P42"/>
  <c r="Q42"/>
  <c r="R42"/>
  <c r="N142" i="4" s="1"/>
  <c r="S42" i="2"/>
  <c r="O142" i="4" s="1"/>
  <c r="T42" i="2"/>
  <c r="P142" i="4" s="1"/>
  <c r="U42" i="2"/>
  <c r="Q142" i="4" s="1"/>
  <c r="V42" i="2"/>
  <c r="R142" i="4" s="1"/>
  <c r="W42" i="2"/>
  <c r="S142" i="4" s="1"/>
  <c r="X42" i="2"/>
  <c r="T142" i="4" s="1"/>
  <c r="L42" i="2"/>
  <c r="L7"/>
  <c r="L127" i="4" l="1"/>
  <c r="M127" s="1"/>
  <c r="N127" s="1"/>
  <c r="O127" s="1"/>
  <c r="P127" s="1"/>
  <c r="Q127" s="1"/>
  <c r="R127" s="1"/>
  <c r="S127" s="1"/>
  <c r="T127" s="1"/>
  <c r="U127" s="1"/>
  <c r="V127" s="1"/>
  <c r="W127" s="1"/>
  <c r="I72"/>
  <c r="I121" s="1"/>
  <c r="H18" i="3"/>
  <c r="J113" i="4"/>
  <c r="L13" i="5" s="1"/>
  <c r="K118" i="4"/>
  <c r="O129"/>
  <c r="I71"/>
  <c r="I120" s="1"/>
  <c r="K8"/>
  <c r="L8" i="2"/>
  <c r="O45" i="1"/>
  <c r="F36"/>
  <c r="H36"/>
  <c r="H39" s="1"/>
  <c r="I36"/>
  <c r="E36"/>
  <c r="J37"/>
  <c r="J36" s="1"/>
  <c r="J38"/>
  <c r="G37"/>
  <c r="G38"/>
  <c r="H49"/>
  <c r="E49"/>
  <c r="H46"/>
  <c r="E46"/>
  <c r="J33"/>
  <c r="J48"/>
  <c r="J49" s="1"/>
  <c r="J54"/>
  <c r="F49"/>
  <c r="G54"/>
  <c r="G55"/>
  <c r="J55"/>
  <c r="G33"/>
  <c r="H18"/>
  <c r="E18"/>
  <c r="G17"/>
  <c r="J17"/>
  <c r="J45"/>
  <c r="J46" s="1"/>
  <c r="J42"/>
  <c r="J41"/>
  <c r="J35"/>
  <c r="J34"/>
  <c r="J32"/>
  <c r="J30"/>
  <c r="J27"/>
  <c r="J26"/>
  <c r="J20"/>
  <c r="J16"/>
  <c r="J15"/>
  <c r="G45"/>
  <c r="G46" s="1"/>
  <c r="G42"/>
  <c r="G35"/>
  <c r="G32"/>
  <c r="G27"/>
  <c r="G26"/>
  <c r="G25"/>
  <c r="G23"/>
  <c r="G20"/>
  <c r="G16"/>
  <c r="H43"/>
  <c r="E43"/>
  <c r="G41"/>
  <c r="G34"/>
  <c r="J24"/>
  <c r="E28"/>
  <c r="H28"/>
  <c r="H21"/>
  <c r="E21"/>
  <c r="K17" l="1"/>
  <c r="J122" i="4"/>
  <c r="J124" s="1"/>
  <c r="E39" i="1"/>
  <c r="E57" s="1"/>
  <c r="H75" i="2"/>
  <c r="H112"/>
  <c r="I113" i="4"/>
  <c r="I122" s="1"/>
  <c r="I124" s="1"/>
  <c r="P129"/>
  <c r="G56" i="1"/>
  <c r="J56"/>
  <c r="G36"/>
  <c r="K37"/>
  <c r="L9" i="2"/>
  <c r="L10" s="1"/>
  <c r="K9" i="4"/>
  <c r="M8" i="2"/>
  <c r="L9" i="4" s="1"/>
  <c r="H19" i="3"/>
  <c r="K38" i="1"/>
  <c r="W38" s="1"/>
  <c r="H57"/>
  <c r="I46"/>
  <c r="I43"/>
  <c r="I49"/>
  <c r="F46"/>
  <c r="I39"/>
  <c r="K54"/>
  <c r="G48"/>
  <c r="I28"/>
  <c r="J28" s="1"/>
  <c r="E83" s="1"/>
  <c r="K26"/>
  <c r="K55"/>
  <c r="F28"/>
  <c r="G28" s="1"/>
  <c r="J18"/>
  <c r="G24"/>
  <c r="K24" s="1"/>
  <c r="I18"/>
  <c r="K33"/>
  <c r="J25"/>
  <c r="F43"/>
  <c r="G43" s="1"/>
  <c r="F18"/>
  <c r="F21"/>
  <c r="G21" s="1"/>
  <c r="G15"/>
  <c r="K15" s="1"/>
  <c r="K27"/>
  <c r="J43"/>
  <c r="K20"/>
  <c r="K35"/>
  <c r="K32"/>
  <c r="K41"/>
  <c r="K34"/>
  <c r="K16"/>
  <c r="K45"/>
  <c r="G31"/>
  <c r="K42"/>
  <c r="J23"/>
  <c r="K23" s="1"/>
  <c r="J31"/>
  <c r="J39" s="1"/>
  <c r="I21"/>
  <c r="J21" s="1"/>
  <c r="G30"/>
  <c r="E73" l="1"/>
  <c r="E77" s="1"/>
  <c r="X55"/>
  <c r="W55"/>
  <c r="W54"/>
  <c r="X54" s="1"/>
  <c r="K25"/>
  <c r="X25" s="1"/>
  <c r="W25"/>
  <c r="W23"/>
  <c r="X23" s="1"/>
  <c r="W45"/>
  <c r="X45" s="1"/>
  <c r="U46"/>
  <c r="W46" s="1"/>
  <c r="W37"/>
  <c r="X37" s="1"/>
  <c r="W35"/>
  <c r="X35" s="1"/>
  <c r="X34"/>
  <c r="W34"/>
  <c r="X33"/>
  <c r="W33"/>
  <c r="X26"/>
  <c r="W26"/>
  <c r="T18"/>
  <c r="W17"/>
  <c r="X17" s="1"/>
  <c r="W16"/>
  <c r="X16" s="1"/>
  <c r="K10" i="4"/>
  <c r="L11" s="1"/>
  <c r="M10" i="5"/>
  <c r="L10" i="4"/>
  <c r="N10" i="5"/>
  <c r="H27" i="3"/>
  <c r="H26"/>
  <c r="H24"/>
  <c r="H25"/>
  <c r="Q129" i="4"/>
  <c r="E87" i="1"/>
  <c r="K56"/>
  <c r="K36"/>
  <c r="X38"/>
  <c r="K46"/>
  <c r="N8" i="2"/>
  <c r="M9" i="4" s="1"/>
  <c r="M9" i="2"/>
  <c r="M11"/>
  <c r="E21" i="3"/>
  <c r="G49" i="1"/>
  <c r="E84" s="1"/>
  <c r="O48"/>
  <c r="F39"/>
  <c r="F57" s="1"/>
  <c r="J57"/>
  <c r="E63" s="1"/>
  <c r="I57"/>
  <c r="G39"/>
  <c r="K48"/>
  <c r="K18"/>
  <c r="G18"/>
  <c r="K28"/>
  <c r="K43"/>
  <c r="O42"/>
  <c r="K21"/>
  <c r="K30"/>
  <c r="K31"/>
  <c r="T56" l="1"/>
  <c r="W56" s="1"/>
  <c r="X56" s="1"/>
  <c r="U49"/>
  <c r="W49" s="1"/>
  <c r="W48"/>
  <c r="X48" s="1"/>
  <c r="X46"/>
  <c r="W41"/>
  <c r="X41" s="1"/>
  <c r="T43"/>
  <c r="U43"/>
  <c r="W42"/>
  <c r="X42" s="1"/>
  <c r="W36"/>
  <c r="X36" s="1"/>
  <c r="W31"/>
  <c r="X31" s="1"/>
  <c r="W32"/>
  <c r="X32" s="1"/>
  <c r="U28"/>
  <c r="T28"/>
  <c r="E86"/>
  <c r="E85" s="1"/>
  <c r="W24"/>
  <c r="X24" s="1"/>
  <c r="S28"/>
  <c r="X21"/>
  <c r="W20"/>
  <c r="X20" s="1"/>
  <c r="T21"/>
  <c r="W21" s="1"/>
  <c r="U18"/>
  <c r="W15"/>
  <c r="X15" s="1"/>
  <c r="M10" i="4"/>
  <c r="M11" s="1"/>
  <c r="O10" i="5"/>
  <c r="K11" i="4"/>
  <c r="R129"/>
  <c r="E82" i="1"/>
  <c r="E67"/>
  <c r="O36"/>
  <c r="E74"/>
  <c r="M7" i="2"/>
  <c r="M71"/>
  <c r="M80"/>
  <c r="M84"/>
  <c r="M88"/>
  <c r="M92"/>
  <c r="M96"/>
  <c r="M100"/>
  <c r="M104"/>
  <c r="M108"/>
  <c r="M69"/>
  <c r="M70"/>
  <c r="M74"/>
  <c r="M83"/>
  <c r="M87"/>
  <c r="M91"/>
  <c r="M95"/>
  <c r="M99"/>
  <c r="M103"/>
  <c r="M107"/>
  <c r="M111"/>
  <c r="M73"/>
  <c r="M82"/>
  <c r="M86"/>
  <c r="M90"/>
  <c r="M94"/>
  <c r="M98"/>
  <c r="M102"/>
  <c r="M106"/>
  <c r="M110"/>
  <c r="M72"/>
  <c r="M81"/>
  <c r="M85"/>
  <c r="M89"/>
  <c r="M93"/>
  <c r="M97"/>
  <c r="M101"/>
  <c r="M105"/>
  <c r="M109"/>
  <c r="E28" i="3"/>
  <c r="E31"/>
  <c r="K49" i="1"/>
  <c r="L12" i="4"/>
  <c r="N9" i="5" s="1"/>
  <c r="O8" i="2"/>
  <c r="N9" i="4" s="1"/>
  <c r="N9" i="2"/>
  <c r="M10"/>
  <c r="K39" i="1"/>
  <c r="G57"/>
  <c r="X49" l="1"/>
  <c r="W43"/>
  <c r="X43" s="1"/>
  <c r="U39"/>
  <c r="U57" s="1"/>
  <c r="W30"/>
  <c r="X30" s="1"/>
  <c r="T39"/>
  <c r="W27"/>
  <c r="X27" s="1"/>
  <c r="S57"/>
  <c r="W28"/>
  <c r="X28" s="1"/>
  <c r="E68"/>
  <c r="F68" s="1"/>
  <c r="W18"/>
  <c r="X18" s="1"/>
  <c r="N10" i="4"/>
  <c r="N11" s="1"/>
  <c r="P10" i="5"/>
  <c r="S129" i="4"/>
  <c r="L155"/>
  <c r="L156"/>
  <c r="E72" i="1"/>
  <c r="E76"/>
  <c r="M112" i="2"/>
  <c r="M75"/>
  <c r="N11"/>
  <c r="K20" i="4"/>
  <c r="K57" i="1"/>
  <c r="L8" i="4"/>
  <c r="P8" i="2"/>
  <c r="O9" i="4" s="1"/>
  <c r="O9" i="2"/>
  <c r="N10"/>
  <c r="L91" i="4" l="1"/>
  <c r="W39" i="1"/>
  <c r="X39" s="1"/>
  <c r="T57"/>
  <c r="W57" s="1"/>
  <c r="T59" s="1"/>
  <c r="L92" i="4"/>
  <c r="O10"/>
  <c r="O11" s="1"/>
  <c r="Q10" i="5"/>
  <c r="M15"/>
  <c r="K96" i="4"/>
  <c r="T129"/>
  <c r="L42"/>
  <c r="L32"/>
  <c r="L31" s="1"/>
  <c r="K32"/>
  <c r="E66" i="1"/>
  <c r="E65" s="1"/>
  <c r="E75"/>
  <c r="N7" i="2"/>
  <c r="N74"/>
  <c r="N87"/>
  <c r="N95"/>
  <c r="N103"/>
  <c r="N111"/>
  <c r="N72"/>
  <c r="N85"/>
  <c r="N93"/>
  <c r="N109"/>
  <c r="N80"/>
  <c r="N88"/>
  <c r="N96"/>
  <c r="N83"/>
  <c r="N91"/>
  <c r="N69"/>
  <c r="N82"/>
  <c r="N90"/>
  <c r="N98"/>
  <c r="N106"/>
  <c r="N101"/>
  <c r="N104"/>
  <c r="N70"/>
  <c r="N99"/>
  <c r="N107"/>
  <c r="N73"/>
  <c r="N86"/>
  <c r="N94"/>
  <c r="N102"/>
  <c r="N110"/>
  <c r="N81"/>
  <c r="N89"/>
  <c r="N97"/>
  <c r="N105"/>
  <c r="N71"/>
  <c r="N84"/>
  <c r="N92"/>
  <c r="N100"/>
  <c r="N108"/>
  <c r="O11"/>
  <c r="E62" i="1"/>
  <c r="M12" i="4"/>
  <c r="O9" i="5" s="1"/>
  <c r="Q8" i="2"/>
  <c r="P9" i="4" s="1"/>
  <c r="P9" i="2"/>
  <c r="O10"/>
  <c r="M56" l="1"/>
  <c r="M63" s="1"/>
  <c r="M127"/>
  <c r="U59" i="1"/>
  <c r="L158" i="4"/>
  <c r="L160" s="1"/>
  <c r="L148"/>
  <c r="L30" s="1"/>
  <c r="L139" s="1"/>
  <c r="X57" i="1"/>
  <c r="V59"/>
  <c r="O127" i="2" s="1"/>
  <c r="N147" i="4" s="1"/>
  <c r="S59" i="1"/>
  <c r="L149" i="4"/>
  <c r="L147"/>
  <c r="P10"/>
  <c r="P11" s="1"/>
  <c r="R10" i="5"/>
  <c r="U129" i="4"/>
  <c r="M155"/>
  <c r="M156"/>
  <c r="L41"/>
  <c r="K109"/>
  <c r="K31"/>
  <c r="N112" i="2"/>
  <c r="N75"/>
  <c r="O7"/>
  <c r="O104" s="1"/>
  <c r="P11"/>
  <c r="L20" i="4"/>
  <c r="N15" i="5" s="1"/>
  <c r="E64" i="1"/>
  <c r="M8" i="4"/>
  <c r="R8" i="2"/>
  <c r="Q9" i="4" s="1"/>
  <c r="Q9" i="2"/>
  <c r="P10"/>
  <c r="N56" l="1"/>
  <c r="N63" s="1"/>
  <c r="N127"/>
  <c r="M147" i="4" s="1"/>
  <c r="L56" i="2"/>
  <c r="L63" s="1"/>
  <c r="L127"/>
  <c r="M92" i="4"/>
  <c r="M91"/>
  <c r="L152"/>
  <c r="K148"/>
  <c r="K30" s="1"/>
  <c r="K139" s="1"/>
  <c r="K147"/>
  <c r="K149"/>
  <c r="M158"/>
  <c r="M160" s="1"/>
  <c r="K158"/>
  <c r="K160" s="1"/>
  <c r="M149"/>
  <c r="M148"/>
  <c r="M30" s="1"/>
  <c r="Q10"/>
  <c r="Q11" s="1"/>
  <c r="S10" i="5"/>
  <c r="V129" i="4"/>
  <c r="L138"/>
  <c r="M42"/>
  <c r="M32"/>
  <c r="M31" s="1"/>
  <c r="L96"/>
  <c r="L34"/>
  <c r="L109"/>
  <c r="O102" i="2"/>
  <c r="O100"/>
  <c r="O101"/>
  <c r="O70"/>
  <c r="O108"/>
  <c r="O109"/>
  <c r="O82"/>
  <c r="O74"/>
  <c r="O89"/>
  <c r="O80"/>
  <c r="O69"/>
  <c r="O90"/>
  <c r="O87"/>
  <c r="O97"/>
  <c r="O83"/>
  <c r="O73"/>
  <c r="O98"/>
  <c r="O95"/>
  <c r="O105"/>
  <c r="O99"/>
  <c r="O110"/>
  <c r="O106"/>
  <c r="O81"/>
  <c r="O91"/>
  <c r="O103"/>
  <c r="O71"/>
  <c r="O107"/>
  <c r="O72"/>
  <c r="O88"/>
  <c r="O111"/>
  <c r="O84"/>
  <c r="O86"/>
  <c r="O85"/>
  <c r="O96"/>
  <c r="P7"/>
  <c r="P99" s="1"/>
  <c r="O92"/>
  <c r="O94"/>
  <c r="O93"/>
  <c r="Q11"/>
  <c r="O33" i="1"/>
  <c r="S8" i="2"/>
  <c r="R9" i="4" s="1"/>
  <c r="R9" i="2"/>
  <c r="Q10"/>
  <c r="R11" s="1"/>
  <c r="K97" i="4" l="1"/>
  <c r="L97" s="1"/>
  <c r="M97" s="1"/>
  <c r="L128" i="2"/>
  <c r="K152" i="4"/>
  <c r="K141"/>
  <c r="K164" s="1"/>
  <c r="K48"/>
  <c r="R10"/>
  <c r="R11" s="1"/>
  <c r="T10" i="5"/>
  <c r="M139" i="4"/>
  <c r="W129"/>
  <c r="K90"/>
  <c r="K34"/>
  <c r="K110"/>
  <c r="M41"/>
  <c r="M138" s="1"/>
  <c r="L64"/>
  <c r="L90"/>
  <c r="M109"/>
  <c r="O112" i="2"/>
  <c r="O75"/>
  <c r="P83"/>
  <c r="P103"/>
  <c r="P71"/>
  <c r="P91"/>
  <c r="P73"/>
  <c r="P72"/>
  <c r="P105"/>
  <c r="P84"/>
  <c r="P86"/>
  <c r="P110"/>
  <c r="P107"/>
  <c r="P90"/>
  <c r="P100"/>
  <c r="P80"/>
  <c r="P101"/>
  <c r="P98"/>
  <c r="P108"/>
  <c r="P81"/>
  <c r="P88"/>
  <c r="P109"/>
  <c r="Q7"/>
  <c r="Q86" s="1"/>
  <c r="P94"/>
  <c r="P82"/>
  <c r="P102"/>
  <c r="P93"/>
  <c r="P106"/>
  <c r="P74"/>
  <c r="P89"/>
  <c r="P96"/>
  <c r="P70"/>
  <c r="P95"/>
  <c r="P69"/>
  <c r="P111"/>
  <c r="P85"/>
  <c r="P92"/>
  <c r="P87"/>
  <c r="P97"/>
  <c r="P104"/>
  <c r="M20" i="4"/>
  <c r="O15" i="5" s="1"/>
  <c r="T8" i="2"/>
  <c r="S9" i="4" s="1"/>
  <c r="S9" i="2"/>
  <c r="R10"/>
  <c r="S11" s="1"/>
  <c r="M128" l="1"/>
  <c r="L130"/>
  <c r="L131" s="1"/>
  <c r="K59" i="4" s="1"/>
  <c r="K61" s="1"/>
  <c r="K63" s="1"/>
  <c r="K49"/>
  <c r="M14" i="5" s="1"/>
  <c r="M141" i="4"/>
  <c r="M164" s="1"/>
  <c r="L141"/>
  <c r="L164" s="1"/>
  <c r="L48"/>
  <c r="K75"/>
  <c r="K78" s="1"/>
  <c r="K81"/>
  <c r="S10"/>
  <c r="S11" s="1"/>
  <c r="U10" i="5"/>
  <c r="K50" i="4"/>
  <c r="K64"/>
  <c r="L110"/>
  <c r="K108"/>
  <c r="N42"/>
  <c r="N32"/>
  <c r="N31" s="1"/>
  <c r="M34"/>
  <c r="M96"/>
  <c r="M90"/>
  <c r="Q100" i="2"/>
  <c r="Q98"/>
  <c r="Q87"/>
  <c r="P112"/>
  <c r="P75"/>
  <c r="Q74"/>
  <c r="Q106"/>
  <c r="Q72"/>
  <c r="Q91"/>
  <c r="R7"/>
  <c r="R69" s="1"/>
  <c r="Q84"/>
  <c r="Q94"/>
  <c r="Q110"/>
  <c r="Q83"/>
  <c r="Q95"/>
  <c r="Q80"/>
  <c r="Q103"/>
  <c r="Q85"/>
  <c r="Q89"/>
  <c r="Q69"/>
  <c r="Q88"/>
  <c r="Q101"/>
  <c r="Q73"/>
  <c r="Q109"/>
  <c r="Q82"/>
  <c r="Q102"/>
  <c r="Q108"/>
  <c r="Q104"/>
  <c r="Q99"/>
  <c r="Q81"/>
  <c r="Q107"/>
  <c r="Q93"/>
  <c r="Q97"/>
  <c r="Q111"/>
  <c r="Q71"/>
  <c r="Q96"/>
  <c r="Q92"/>
  <c r="Q90"/>
  <c r="Q105"/>
  <c r="Q70"/>
  <c r="N20" i="4"/>
  <c r="P15" i="5" s="1"/>
  <c r="U8" i="2"/>
  <c r="T9" i="4" s="1"/>
  <c r="T9" i="2"/>
  <c r="S10"/>
  <c r="T11" s="1"/>
  <c r="M130" l="1"/>
  <c r="M131" s="1"/>
  <c r="L59" i="4" s="1"/>
  <c r="L61" s="1"/>
  <c r="L63" s="1"/>
  <c r="N128" i="2"/>
  <c r="K65" i="4"/>
  <c r="K67" s="1"/>
  <c r="K106"/>
  <c r="M48"/>
  <c r="M50" s="1"/>
  <c r="K104"/>
  <c r="K102" s="1"/>
  <c r="K95"/>
  <c r="K62"/>
  <c r="K80"/>
  <c r="N129" i="2"/>
  <c r="M151" i="4" s="1"/>
  <c r="M152" s="1"/>
  <c r="L81"/>
  <c r="L75"/>
  <c r="L78" s="1"/>
  <c r="L49"/>
  <c r="N14" i="5" s="1"/>
  <c r="L50" i="4"/>
  <c r="T10"/>
  <c r="T11" s="1"/>
  <c r="V10" i="5"/>
  <c r="K66" i="4"/>
  <c r="K68" s="1"/>
  <c r="K165" s="1"/>
  <c r="M110"/>
  <c r="L108"/>
  <c r="N41"/>
  <c r="N138" s="1"/>
  <c r="N109"/>
  <c r="O42"/>
  <c r="O32"/>
  <c r="O31" s="1"/>
  <c r="M64"/>
  <c r="N96"/>
  <c r="R85" i="2"/>
  <c r="R111"/>
  <c r="R98"/>
  <c r="R93"/>
  <c r="R110"/>
  <c r="R89"/>
  <c r="R100"/>
  <c r="R88"/>
  <c r="R108"/>
  <c r="R104"/>
  <c r="R80"/>
  <c r="R96"/>
  <c r="R105"/>
  <c r="R86"/>
  <c r="R99"/>
  <c r="R73"/>
  <c r="R92"/>
  <c r="R70"/>
  <c r="R109"/>
  <c r="S7"/>
  <c r="S110" s="1"/>
  <c r="R74"/>
  <c r="R95"/>
  <c r="R72"/>
  <c r="R91"/>
  <c r="R102"/>
  <c r="Q112"/>
  <c r="R71"/>
  <c r="R103"/>
  <c r="R90"/>
  <c r="R94"/>
  <c r="R106"/>
  <c r="R107"/>
  <c r="R84"/>
  <c r="S72"/>
  <c r="R83"/>
  <c r="R87"/>
  <c r="R101"/>
  <c r="R97"/>
  <c r="R82"/>
  <c r="R81"/>
  <c r="S105"/>
  <c r="Q75"/>
  <c r="S96"/>
  <c r="S100"/>
  <c r="S95"/>
  <c r="S81"/>
  <c r="S94"/>
  <c r="T7"/>
  <c r="T97" s="1"/>
  <c r="O20" i="4"/>
  <c r="Q15" i="5" s="1"/>
  <c r="T10" i="2"/>
  <c r="U11" s="1"/>
  <c r="V8"/>
  <c r="U9" i="4" s="1"/>
  <c r="U9" i="2"/>
  <c r="U10" s="1"/>
  <c r="O128" l="1"/>
  <c r="N130"/>
  <c r="N131" s="1"/>
  <c r="M59" i="4" s="1"/>
  <c r="M61" s="1"/>
  <c r="M63" s="1"/>
  <c r="M75"/>
  <c r="M78" s="1"/>
  <c r="M95" s="1"/>
  <c r="M49"/>
  <c r="O14" i="5" s="1"/>
  <c r="M81" i="4"/>
  <c r="L106"/>
  <c r="K140"/>
  <c r="L80"/>
  <c r="O129" i="2"/>
  <c r="N151" i="4" s="1"/>
  <c r="L104"/>
  <c r="L102" s="1"/>
  <c r="L95"/>
  <c r="L62"/>
  <c r="L65"/>
  <c r="U10"/>
  <c r="U11" s="1"/>
  <c r="W10" i="5"/>
  <c r="K71" i="4"/>
  <c r="K120" s="1"/>
  <c r="K72"/>
  <c r="K121" s="1"/>
  <c r="N48"/>
  <c r="N75" s="1"/>
  <c r="N78" s="1"/>
  <c r="N104" s="1"/>
  <c r="N102" s="1"/>
  <c r="M108"/>
  <c r="O41"/>
  <c r="O138" s="1"/>
  <c r="O109"/>
  <c r="P42"/>
  <c r="P32"/>
  <c r="P31" s="1"/>
  <c r="O96"/>
  <c r="S69" i="2"/>
  <c r="S104"/>
  <c r="S88"/>
  <c r="S73"/>
  <c r="S91"/>
  <c r="S101"/>
  <c r="R75"/>
  <c r="S82"/>
  <c r="S107"/>
  <c r="S87"/>
  <c r="S74"/>
  <c r="S80"/>
  <c r="S84"/>
  <c r="S97"/>
  <c r="S98"/>
  <c r="S108"/>
  <c r="S111"/>
  <c r="S86"/>
  <c r="S83"/>
  <c r="S106"/>
  <c r="S92"/>
  <c r="S89"/>
  <c r="S99"/>
  <c r="S93"/>
  <c r="S85"/>
  <c r="S70"/>
  <c r="S90"/>
  <c r="S102"/>
  <c r="S109"/>
  <c r="S103"/>
  <c r="S71"/>
  <c r="R112"/>
  <c r="T69"/>
  <c r="T101"/>
  <c r="T103"/>
  <c r="T90"/>
  <c r="T99"/>
  <c r="T98"/>
  <c r="T107"/>
  <c r="T111"/>
  <c r="T85"/>
  <c r="T102"/>
  <c r="T88"/>
  <c r="T84"/>
  <c r="T89"/>
  <c r="T86"/>
  <c r="T71"/>
  <c r="T110"/>
  <c r="T104"/>
  <c r="T92"/>
  <c r="T105"/>
  <c r="T109"/>
  <c r="T83"/>
  <c r="T100"/>
  <c r="T74"/>
  <c r="T80"/>
  <c r="T91"/>
  <c r="T87"/>
  <c r="T82"/>
  <c r="T106"/>
  <c r="T73"/>
  <c r="T96"/>
  <c r="T108"/>
  <c r="T72"/>
  <c r="T81"/>
  <c r="U7"/>
  <c r="U90" s="1"/>
  <c r="T94"/>
  <c r="T70"/>
  <c r="T95"/>
  <c r="T93"/>
  <c r="V11"/>
  <c r="P20" i="4"/>
  <c r="R15" i="5" s="1"/>
  <c r="Q20" i="4"/>
  <c r="S15" i="5" s="1"/>
  <c r="W8" i="2"/>
  <c r="V9" i="4" s="1"/>
  <c r="V9" i="2"/>
  <c r="P128" l="1"/>
  <c r="O130"/>
  <c r="O131" s="1"/>
  <c r="N59" i="4" s="1"/>
  <c r="N61" s="1"/>
  <c r="N63" s="1"/>
  <c r="M80"/>
  <c r="M104"/>
  <c r="M102" s="1"/>
  <c r="M106"/>
  <c r="P129" i="2"/>
  <c r="O151" i="4" s="1"/>
  <c r="M62"/>
  <c r="M65"/>
  <c r="L140"/>
  <c r="L67"/>
  <c r="L66"/>
  <c r="V10"/>
  <c r="V11" s="1"/>
  <c r="X10" i="5"/>
  <c r="K113" i="4"/>
  <c r="K122" s="1"/>
  <c r="N81"/>
  <c r="N80" s="1"/>
  <c r="N95"/>
  <c r="L118"/>
  <c r="K137"/>
  <c r="K143" s="1"/>
  <c r="K162" s="1"/>
  <c r="K167" s="1"/>
  <c r="K168" s="1"/>
  <c r="K99" s="1"/>
  <c r="K94" s="1"/>
  <c r="K101" s="1"/>
  <c r="M12" i="5" s="1"/>
  <c r="O48" i="4"/>
  <c r="P41"/>
  <c r="P138" s="1"/>
  <c r="P109"/>
  <c r="Q42"/>
  <c r="Q32"/>
  <c r="Q31" s="1"/>
  <c r="P96"/>
  <c r="Q96"/>
  <c r="S75" i="2"/>
  <c r="S112"/>
  <c r="T112"/>
  <c r="U72"/>
  <c r="U93"/>
  <c r="U83"/>
  <c r="U102"/>
  <c r="U81"/>
  <c r="T75"/>
  <c r="U110"/>
  <c r="U101"/>
  <c r="U80"/>
  <c r="U88"/>
  <c r="U91"/>
  <c r="U92"/>
  <c r="U96"/>
  <c r="U99"/>
  <c r="U100"/>
  <c r="U89"/>
  <c r="U97"/>
  <c r="U87"/>
  <c r="U104"/>
  <c r="U107"/>
  <c r="U95"/>
  <c r="U108"/>
  <c r="U73"/>
  <c r="U103"/>
  <c r="U82"/>
  <c r="U86"/>
  <c r="U98"/>
  <c r="U106"/>
  <c r="U105"/>
  <c r="U69"/>
  <c r="U111"/>
  <c r="U85"/>
  <c r="U71"/>
  <c r="U109"/>
  <c r="U84"/>
  <c r="V7"/>
  <c r="V72" s="1"/>
  <c r="U94"/>
  <c r="U70"/>
  <c r="U74"/>
  <c r="V10"/>
  <c r="W11" s="1"/>
  <c r="X8"/>
  <c r="W9" i="4" s="1"/>
  <c r="W9" i="2"/>
  <c r="W10" s="1"/>
  <c r="Q128" l="1"/>
  <c r="P130"/>
  <c r="P131" s="1"/>
  <c r="O59" i="4" s="1"/>
  <c r="O61" s="1"/>
  <c r="O63" s="1"/>
  <c r="M13" i="5"/>
  <c r="P48" i="4"/>
  <c r="P75" s="1"/>
  <c r="P78" s="1"/>
  <c r="P104" s="1"/>
  <c r="P102" s="1"/>
  <c r="M140"/>
  <c r="Q129" i="2"/>
  <c r="P151" i="4" s="1"/>
  <c r="N106"/>
  <c r="M67"/>
  <c r="M66"/>
  <c r="M68" s="1"/>
  <c r="M165" s="1"/>
  <c r="L68"/>
  <c r="L165" s="1"/>
  <c r="W10"/>
  <c r="W11" s="1"/>
  <c r="Y10" i="5"/>
  <c r="K124" i="4"/>
  <c r="N140"/>
  <c r="O81"/>
  <c r="O75"/>
  <c r="O78" s="1"/>
  <c r="Q41"/>
  <c r="Q138" s="1"/>
  <c r="R42"/>
  <c r="R32"/>
  <c r="R31" s="1"/>
  <c r="S42"/>
  <c r="S32"/>
  <c r="S31" s="1"/>
  <c r="Q109"/>
  <c r="U112" i="2"/>
  <c r="U75"/>
  <c r="V101"/>
  <c r="V71"/>
  <c r="V104"/>
  <c r="V85"/>
  <c r="V93"/>
  <c r="V73"/>
  <c r="V86"/>
  <c r="V105"/>
  <c r="V109"/>
  <c r="V84"/>
  <c r="V94"/>
  <c r="V70"/>
  <c r="V74"/>
  <c r="V92"/>
  <c r="V102"/>
  <c r="V80"/>
  <c r="V99"/>
  <c r="V87"/>
  <c r="V100"/>
  <c r="V110"/>
  <c r="V88"/>
  <c r="V82"/>
  <c r="V95"/>
  <c r="V108"/>
  <c r="V81"/>
  <c r="V96"/>
  <c r="V90"/>
  <c r="V103"/>
  <c r="V83"/>
  <c r="V89"/>
  <c r="V91"/>
  <c r="V98"/>
  <c r="V111"/>
  <c r="W7"/>
  <c r="W83" s="1"/>
  <c r="V107"/>
  <c r="V97"/>
  <c r="V69"/>
  <c r="V106"/>
  <c r="X11"/>
  <c r="R20" i="4"/>
  <c r="T15" i="5" s="1"/>
  <c r="X9" i="2"/>
  <c r="R128" l="1"/>
  <c r="Q130"/>
  <c r="Q131" s="1"/>
  <c r="P59" i="4" s="1"/>
  <c r="P61" s="1"/>
  <c r="P63" s="1"/>
  <c r="P95"/>
  <c r="P81"/>
  <c r="P80" s="1"/>
  <c r="O80"/>
  <c r="M71"/>
  <c r="M120" s="1"/>
  <c r="M137" s="1"/>
  <c r="M143" s="1"/>
  <c r="M162" s="1"/>
  <c r="M167" s="1"/>
  <c r="M72"/>
  <c r="M121" s="1"/>
  <c r="O106"/>
  <c r="R129" i="2"/>
  <c r="Q151" i="4" s="1"/>
  <c r="N62"/>
  <c r="N65"/>
  <c r="L71"/>
  <c r="L120" s="1"/>
  <c r="L72"/>
  <c r="L121" s="1"/>
  <c r="O104"/>
  <c r="O102" s="1"/>
  <c r="O95"/>
  <c r="Q48"/>
  <c r="R41"/>
  <c r="R48" s="1"/>
  <c r="R75" s="1"/>
  <c r="R78" s="1"/>
  <c r="S41"/>
  <c r="S48" s="1"/>
  <c r="S75" s="1"/>
  <c r="S78" s="1"/>
  <c r="T42"/>
  <c r="T32"/>
  <c r="T31" s="1"/>
  <c r="R109"/>
  <c r="S109" s="1"/>
  <c r="R96"/>
  <c r="V112" i="2"/>
  <c r="V75"/>
  <c r="W92"/>
  <c r="W100"/>
  <c r="W91"/>
  <c r="W101"/>
  <c r="W73"/>
  <c r="W110"/>
  <c r="W108"/>
  <c r="W102"/>
  <c r="W81"/>
  <c r="W109"/>
  <c r="W99"/>
  <c r="W107"/>
  <c r="W88"/>
  <c r="X7"/>
  <c r="X72" s="1"/>
  <c r="X83"/>
  <c r="X91"/>
  <c r="X69"/>
  <c r="X92"/>
  <c r="X100"/>
  <c r="W89"/>
  <c r="W82"/>
  <c r="W97"/>
  <c r="W94"/>
  <c r="W90"/>
  <c r="W95"/>
  <c r="W105"/>
  <c r="W104"/>
  <c r="W72"/>
  <c r="W98"/>
  <c r="W103"/>
  <c r="W71"/>
  <c r="W70"/>
  <c r="W85"/>
  <c r="W106"/>
  <c r="W80"/>
  <c r="W74"/>
  <c r="W86"/>
  <c r="W87"/>
  <c r="W96"/>
  <c r="W111"/>
  <c r="W84"/>
  <c r="W69"/>
  <c r="W93"/>
  <c r="S20" i="4"/>
  <c r="U15" i="5" s="1"/>
  <c r="X10" i="2"/>
  <c r="S128" l="1"/>
  <c r="R130"/>
  <c r="R131" s="1"/>
  <c r="Q59" i="4" s="1"/>
  <c r="Q61" s="1"/>
  <c r="Q63" s="1"/>
  <c r="P106"/>
  <c r="O62"/>
  <c r="O65"/>
  <c r="L137"/>
  <c r="L143" s="1"/>
  <c r="L162" s="1"/>
  <c r="L167" s="1"/>
  <c r="L168" s="1"/>
  <c r="L99" s="1"/>
  <c r="L94" s="1"/>
  <c r="L101" s="1"/>
  <c r="N12" i="5" s="1"/>
  <c r="L113" i="4"/>
  <c r="L122" s="1"/>
  <c r="M118"/>
  <c r="O140"/>
  <c r="Q75"/>
  <c r="Q78" s="1"/>
  <c r="P140"/>
  <c r="R95"/>
  <c r="R104"/>
  <c r="R102" s="1"/>
  <c r="S95"/>
  <c r="S104"/>
  <c r="S102" s="1"/>
  <c r="S138"/>
  <c r="R138"/>
  <c r="Q81"/>
  <c r="T41"/>
  <c r="T138" s="1"/>
  <c r="S81"/>
  <c r="S80" s="1"/>
  <c r="R81"/>
  <c r="R80" s="1"/>
  <c r="U42"/>
  <c r="U32"/>
  <c r="U31" s="1"/>
  <c r="S96"/>
  <c r="T109"/>
  <c r="W112" i="2"/>
  <c r="X103"/>
  <c r="X109"/>
  <c r="X90"/>
  <c r="X110"/>
  <c r="W75"/>
  <c r="X98"/>
  <c r="X80"/>
  <c r="X106"/>
  <c r="X96"/>
  <c r="X71"/>
  <c r="X101"/>
  <c r="X108"/>
  <c r="X89"/>
  <c r="X105"/>
  <c r="X87"/>
  <c r="X104"/>
  <c r="X107"/>
  <c r="X95"/>
  <c r="X99"/>
  <c r="X86"/>
  <c r="X82"/>
  <c r="X102"/>
  <c r="X81"/>
  <c r="X93"/>
  <c r="X97"/>
  <c r="X74"/>
  <c r="X70"/>
  <c r="X94"/>
  <c r="X85"/>
  <c r="X111"/>
  <c r="X84"/>
  <c r="X88"/>
  <c r="X73"/>
  <c r="T20" i="4"/>
  <c r="V15" i="5" s="1"/>
  <c r="U20" i="4"/>
  <c r="W15" i="5" s="1"/>
  <c r="T128" i="2" l="1"/>
  <c r="S130"/>
  <c r="S131" s="1"/>
  <c r="R59" i="4" s="1"/>
  <c r="R61" s="1"/>
  <c r="R63" s="1"/>
  <c r="P62"/>
  <c r="P65"/>
  <c r="N13" i="5"/>
  <c r="Q106" i="4"/>
  <c r="L124"/>
  <c r="M113"/>
  <c r="N118"/>
  <c r="M168"/>
  <c r="M99" s="1"/>
  <c r="M94" s="1"/>
  <c r="M101" s="1"/>
  <c r="O12" i="5" s="1"/>
  <c r="S140" i="4"/>
  <c r="Q104"/>
  <c r="Q102" s="1"/>
  <c r="Q95"/>
  <c r="Q80"/>
  <c r="T48"/>
  <c r="U41"/>
  <c r="U48" s="1"/>
  <c r="U75" s="1"/>
  <c r="U78" s="1"/>
  <c r="V42"/>
  <c r="V32"/>
  <c r="V31" s="1"/>
  <c r="U96"/>
  <c r="T96"/>
  <c r="U109"/>
  <c r="X112" i="2"/>
  <c r="X75"/>
  <c r="U128" l="1"/>
  <c r="T130"/>
  <c r="T131" s="1"/>
  <c r="S59" i="4" s="1"/>
  <c r="S61" s="1"/>
  <c r="S63" s="1"/>
  <c r="R106"/>
  <c r="R62"/>
  <c r="R65"/>
  <c r="M122"/>
  <c r="M124" s="1"/>
  <c r="O13" i="5"/>
  <c r="Q62" i="4"/>
  <c r="Q65"/>
  <c r="R140"/>
  <c r="T81"/>
  <c r="T75"/>
  <c r="T78" s="1"/>
  <c r="Q140"/>
  <c r="U95"/>
  <c r="U104"/>
  <c r="U102" s="1"/>
  <c r="V41"/>
  <c r="V138" s="1"/>
  <c r="U138"/>
  <c r="W42"/>
  <c r="W32"/>
  <c r="W31" s="1"/>
  <c r="U81"/>
  <c r="U80" s="1"/>
  <c r="V109"/>
  <c r="V128" i="2" l="1"/>
  <c r="U130"/>
  <c r="U131" s="1"/>
  <c r="T59" i="4" s="1"/>
  <c r="T61" s="1"/>
  <c r="T63" s="1"/>
  <c r="S106"/>
  <c r="S62"/>
  <c r="S65"/>
  <c r="T80"/>
  <c r="T104"/>
  <c r="T102" s="1"/>
  <c r="T95"/>
  <c r="V48"/>
  <c r="W41"/>
  <c r="W48" s="1"/>
  <c r="W75" s="1"/>
  <c r="W78" s="1"/>
  <c r="W109"/>
  <c r="W128" i="2" l="1"/>
  <c r="V130"/>
  <c r="V131" s="1"/>
  <c r="U59" i="4" s="1"/>
  <c r="U61" s="1"/>
  <c r="U63" s="1"/>
  <c r="T106"/>
  <c r="T62"/>
  <c r="T65"/>
  <c r="V75"/>
  <c r="V78" s="1"/>
  <c r="T140"/>
  <c r="U140"/>
  <c r="W95"/>
  <c r="W104"/>
  <c r="W102" s="1"/>
  <c r="W138"/>
  <c r="V81"/>
  <c r="W81"/>
  <c r="W80" s="1"/>
  <c r="X128" i="2" l="1"/>
  <c r="X130" s="1"/>
  <c r="X131" s="1"/>
  <c r="W59" i="4" s="1"/>
  <c r="W61" s="1"/>
  <c r="W63" s="1"/>
  <c r="W130" i="2"/>
  <c r="W131" s="1"/>
  <c r="V59" i="4" s="1"/>
  <c r="V61" s="1"/>
  <c r="V63" s="1"/>
  <c r="U106"/>
  <c r="U62"/>
  <c r="U65"/>
  <c r="V80"/>
  <c r="V104"/>
  <c r="V102" s="1"/>
  <c r="V95"/>
  <c r="V106" l="1"/>
  <c r="W106"/>
  <c r="W62"/>
  <c r="W65"/>
  <c r="V62"/>
  <c r="V65"/>
  <c r="V140"/>
  <c r="W140"/>
  <c r="T12" l="1"/>
  <c r="V9" i="5" s="1"/>
  <c r="S12" i="4"/>
  <c r="U9" i="5" s="1"/>
  <c r="N12" i="4"/>
  <c r="P9" i="5" s="1"/>
  <c r="W12" i="4"/>
  <c r="Y9" i="5" s="1"/>
  <c r="V12" i="4"/>
  <c r="X9" i="5" s="1"/>
  <c r="R12" i="4"/>
  <c r="T9" i="5" s="1"/>
  <c r="U12" i="4"/>
  <c r="W9" i="5" s="1"/>
  <c r="Q12" i="4"/>
  <c r="S9" i="5" s="1"/>
  <c r="O12" i="4"/>
  <c r="Q9" i="5" s="1"/>
  <c r="P12" i="4"/>
  <c r="R9" i="5" s="1"/>
  <c r="N91" i="4" l="1"/>
  <c r="O91" s="1"/>
  <c r="P91" s="1"/>
  <c r="Q91" s="1"/>
  <c r="R91" s="1"/>
  <c r="S91" s="1"/>
  <c r="T91" s="1"/>
  <c r="U91" s="1"/>
  <c r="V91" s="1"/>
  <c r="W91" s="1"/>
  <c r="N92"/>
  <c r="O92" s="1"/>
  <c r="P92" s="1"/>
  <c r="Q92" s="1"/>
  <c r="R92" s="1"/>
  <c r="S92" s="1"/>
  <c r="T92" s="1"/>
  <c r="U92" s="1"/>
  <c r="V92" s="1"/>
  <c r="W92" s="1"/>
  <c r="T155"/>
  <c r="T158"/>
  <c r="T164" s="1"/>
  <c r="T156"/>
  <c r="W158"/>
  <c r="W164" s="1"/>
  <c r="W156"/>
  <c r="W155"/>
  <c r="P156"/>
  <c r="P155"/>
  <c r="P158"/>
  <c r="P164" s="1"/>
  <c r="V155"/>
  <c r="V158"/>
  <c r="V164" s="1"/>
  <c r="V156"/>
  <c r="Q156"/>
  <c r="Q155"/>
  <c r="Q158"/>
  <c r="Q164" s="1"/>
  <c r="S164"/>
  <c r="S156"/>
  <c r="S155"/>
  <c r="S158"/>
  <c r="R156"/>
  <c r="R155"/>
  <c r="R158"/>
  <c r="R164" s="1"/>
  <c r="O164"/>
  <c r="O158"/>
  <c r="O156"/>
  <c r="O155"/>
  <c r="N155"/>
  <c r="N158"/>
  <c r="N164" s="1"/>
  <c r="N156"/>
  <c r="U155"/>
  <c r="U158"/>
  <c r="U164" s="1"/>
  <c r="U156"/>
  <c r="P148"/>
  <c r="P149"/>
  <c r="Q148"/>
  <c r="Q149"/>
  <c r="N148"/>
  <c r="N149"/>
  <c r="O148"/>
  <c r="O152" s="1"/>
  <c r="O149"/>
  <c r="R148"/>
  <c r="R149"/>
  <c r="T149"/>
  <c r="T148"/>
  <c r="S148"/>
  <c r="S149"/>
  <c r="W149"/>
  <c r="W148"/>
  <c r="V148"/>
  <c r="V149"/>
  <c r="U149"/>
  <c r="U148"/>
  <c r="O8"/>
  <c r="N8"/>
  <c r="Q152" l="1"/>
  <c r="S152"/>
  <c r="P160"/>
  <c r="P152"/>
  <c r="R160"/>
  <c r="Q160"/>
  <c r="S160"/>
  <c r="N160"/>
  <c r="T160"/>
  <c r="U152"/>
  <c r="O160"/>
  <c r="W160"/>
  <c r="U160"/>
  <c r="V160"/>
  <c r="V152"/>
  <c r="T152"/>
  <c r="N152"/>
  <c r="N97"/>
  <c r="O97" s="1"/>
  <c r="P97" s="1"/>
  <c r="Q97" s="1"/>
  <c r="R97" s="1"/>
  <c r="S97" s="1"/>
  <c r="T97" s="1"/>
  <c r="U97" s="1"/>
  <c r="V97" s="1"/>
  <c r="W97" s="1"/>
  <c r="R152"/>
  <c r="W152"/>
  <c r="P30"/>
  <c r="V30"/>
  <c r="O30"/>
  <c r="N30"/>
  <c r="N139" s="1"/>
  <c r="U30"/>
  <c r="T30"/>
  <c r="R30"/>
  <c r="N90"/>
  <c r="Q30"/>
  <c r="W30"/>
  <c r="S30"/>
  <c r="P8"/>
  <c r="S34" l="1"/>
  <c r="S64" s="1"/>
  <c r="S139"/>
  <c r="U34"/>
  <c r="U64" s="1"/>
  <c r="U139"/>
  <c r="O34"/>
  <c r="O49" s="1"/>
  <c r="O139"/>
  <c r="T34"/>
  <c r="T49" s="1"/>
  <c r="T139"/>
  <c r="R34"/>
  <c r="R50" s="1"/>
  <c r="R139"/>
  <c r="P34"/>
  <c r="P50" s="1"/>
  <c r="P139"/>
  <c r="Q34"/>
  <c r="Q50" s="1"/>
  <c r="Q139"/>
  <c r="W34"/>
  <c r="W49" s="1"/>
  <c r="W139"/>
  <c r="V34"/>
  <c r="V64" s="1"/>
  <c r="V139"/>
  <c r="N34"/>
  <c r="N49" s="1"/>
  <c r="P14" i="5" s="1"/>
  <c r="N110" i="4"/>
  <c r="O90"/>
  <c r="Q8"/>
  <c r="T50" l="1"/>
  <c r="T64"/>
  <c r="T66" s="1"/>
  <c r="W50"/>
  <c r="W64"/>
  <c r="W67" s="1"/>
  <c r="O64"/>
  <c r="O67" s="1"/>
  <c r="Q14" i="5"/>
  <c r="O50" i="4"/>
  <c r="Q49"/>
  <c r="R64"/>
  <c r="R67" s="1"/>
  <c r="S49"/>
  <c r="V14" i="5" s="1"/>
  <c r="S50" i="4"/>
  <c r="V49"/>
  <c r="Y14" i="5" s="1"/>
  <c r="V50" i="4"/>
  <c r="U50"/>
  <c r="U49"/>
  <c r="W14" i="5" s="1"/>
  <c r="P64" i="4"/>
  <c r="P66" s="1"/>
  <c r="R49"/>
  <c r="P49"/>
  <c r="R14" i="5" s="1"/>
  <c r="Q64" i="4"/>
  <c r="Q67" s="1"/>
  <c r="N50"/>
  <c r="N64"/>
  <c r="N67" s="1"/>
  <c r="O110"/>
  <c r="N108"/>
  <c r="P90"/>
  <c r="S66"/>
  <c r="S67"/>
  <c r="O66"/>
  <c r="V66"/>
  <c r="V67"/>
  <c r="U67"/>
  <c r="U66"/>
  <c r="R8"/>
  <c r="R66" l="1"/>
  <c r="R68" s="1"/>
  <c r="R165" s="1"/>
  <c r="P67"/>
  <c r="T67"/>
  <c r="S14" i="5"/>
  <c r="W66" i="4"/>
  <c r="W68" s="1"/>
  <c r="W165" s="1"/>
  <c r="Q66"/>
  <c r="Q68" s="1"/>
  <c r="U14" i="5"/>
  <c r="T14"/>
  <c r="X14"/>
  <c r="N66" i="4"/>
  <c r="N68" s="1"/>
  <c r="N165" s="1"/>
  <c r="P110"/>
  <c r="O108"/>
  <c r="V68"/>
  <c r="V165" s="1"/>
  <c r="O68"/>
  <c r="O165" s="1"/>
  <c r="S68"/>
  <c r="S165" s="1"/>
  <c r="T68"/>
  <c r="T165" s="1"/>
  <c r="P68"/>
  <c r="P165" s="1"/>
  <c r="U68"/>
  <c r="U165" s="1"/>
  <c r="Q90"/>
  <c r="S8"/>
  <c r="Q72" l="1"/>
  <c r="Q121" s="1"/>
  <c r="Q165"/>
  <c r="S72"/>
  <c r="S121" s="1"/>
  <c r="W72"/>
  <c r="W121" s="1"/>
  <c r="P72"/>
  <c r="P121" s="1"/>
  <c r="R72"/>
  <c r="R121" s="1"/>
  <c r="O72"/>
  <c r="O121" s="1"/>
  <c r="T71"/>
  <c r="T120" s="1"/>
  <c r="U71"/>
  <c r="U120" s="1"/>
  <c r="V72"/>
  <c r="V121" s="1"/>
  <c r="Q71"/>
  <c r="Q120" s="1"/>
  <c r="N71"/>
  <c r="N120" s="1"/>
  <c r="S71"/>
  <c r="S120" s="1"/>
  <c r="W71"/>
  <c r="W120" s="1"/>
  <c r="Q110"/>
  <c r="P108"/>
  <c r="V71"/>
  <c r="V120" s="1"/>
  <c r="O71"/>
  <c r="O120" s="1"/>
  <c r="N72"/>
  <c r="N121" s="1"/>
  <c r="P71"/>
  <c r="P120" s="1"/>
  <c r="U72"/>
  <c r="U121" s="1"/>
  <c r="T72"/>
  <c r="T121" s="1"/>
  <c r="R71"/>
  <c r="R120" s="1"/>
  <c r="R90"/>
  <c r="T8"/>
  <c r="Q137" l="1"/>
  <c r="Q143" s="1"/>
  <c r="Q162" s="1"/>
  <c r="Q167" s="1"/>
  <c r="N113"/>
  <c r="N122" s="1"/>
  <c r="U137"/>
  <c r="U143" s="1"/>
  <c r="U162" s="1"/>
  <c r="U167" s="1"/>
  <c r="O118"/>
  <c r="N137"/>
  <c r="N143" s="1"/>
  <c r="N162" s="1"/>
  <c r="N167" s="1"/>
  <c r="N168" s="1"/>
  <c r="O137"/>
  <c r="O143" s="1"/>
  <c r="O162" s="1"/>
  <c r="O167" s="1"/>
  <c r="P137"/>
  <c r="P143" s="1"/>
  <c r="P162" s="1"/>
  <c r="P167" s="1"/>
  <c r="S137"/>
  <c r="S143" s="1"/>
  <c r="S162" s="1"/>
  <c r="S167" s="1"/>
  <c r="V137"/>
  <c r="V143" s="1"/>
  <c r="V162" s="1"/>
  <c r="V167" s="1"/>
  <c r="W137"/>
  <c r="W143" s="1"/>
  <c r="W162" s="1"/>
  <c r="W167" s="1"/>
  <c r="R137"/>
  <c r="R143" s="1"/>
  <c r="R162" s="1"/>
  <c r="R167" s="1"/>
  <c r="T137"/>
  <c r="T143" s="1"/>
  <c r="T162" s="1"/>
  <c r="T167" s="1"/>
  <c r="R110"/>
  <c r="Q108"/>
  <c r="S90"/>
  <c r="U8"/>
  <c r="P13" i="5" l="1"/>
  <c r="P118" i="4"/>
  <c r="O113"/>
  <c r="Q13" i="5" s="1"/>
  <c r="O168" i="4"/>
  <c r="P168" s="1"/>
  <c r="N99"/>
  <c r="S110"/>
  <c r="R108"/>
  <c r="T90"/>
  <c r="V8"/>
  <c r="O99" l="1"/>
  <c r="O94" s="1"/>
  <c r="O101" s="1"/>
  <c r="Q12" i="5" s="1"/>
  <c r="Q118" i="4"/>
  <c r="P113"/>
  <c r="R13" i="5" s="1"/>
  <c r="O122" i="4"/>
  <c r="N94"/>
  <c r="N101" s="1"/>
  <c r="T110"/>
  <c r="S108"/>
  <c r="Q168"/>
  <c r="P99"/>
  <c r="U90"/>
  <c r="W8"/>
  <c r="O124" l="1"/>
  <c r="R118"/>
  <c r="Q113"/>
  <c r="S13" i="5" s="1"/>
  <c r="P122" i="4"/>
  <c r="P12" i="5"/>
  <c r="N124" i="4"/>
  <c r="P94"/>
  <c r="P101" s="1"/>
  <c r="R12" i="5" s="1"/>
  <c r="U110" i="4"/>
  <c r="T108"/>
  <c r="R168"/>
  <c r="Q99"/>
  <c r="W90"/>
  <c r="V90"/>
  <c r="P124" l="1"/>
  <c r="S118"/>
  <c r="R113"/>
  <c r="T13" i="5" s="1"/>
  <c r="Q122" i="4"/>
  <c r="Q94"/>
  <c r="Q101" s="1"/>
  <c r="S12" i="5" s="1"/>
  <c r="V110" i="4"/>
  <c r="U108"/>
  <c r="R99"/>
  <c r="S168"/>
  <c r="R122" l="1"/>
  <c r="Q124"/>
  <c r="T118"/>
  <c r="S113"/>
  <c r="U13" i="5" s="1"/>
  <c r="R94" i="4"/>
  <c r="R101" s="1"/>
  <c r="T12" i="5" s="1"/>
  <c r="W110" i="4"/>
  <c r="W108" s="1"/>
  <c r="V108"/>
  <c r="S99"/>
  <c r="T168"/>
  <c r="R124" l="1"/>
  <c r="S122"/>
  <c r="U118"/>
  <c r="T113"/>
  <c r="V13" i="5" s="1"/>
  <c r="S94" i="4"/>
  <c r="S101" s="1"/>
  <c r="U12" i="5" s="1"/>
  <c r="U168" i="4"/>
  <c r="T99"/>
  <c r="T122" l="1"/>
  <c r="S124"/>
  <c r="V118"/>
  <c r="U113"/>
  <c r="W13" i="5" s="1"/>
  <c r="T94" i="4"/>
  <c r="T101" s="1"/>
  <c r="V12" i="5" s="1"/>
  <c r="V168" i="4"/>
  <c r="U99"/>
  <c r="T124" l="1"/>
  <c r="W118"/>
  <c r="W113" s="1"/>
  <c r="Y13" i="5" s="1"/>
  <c r="V113" i="4"/>
  <c r="X13" i="5" s="1"/>
  <c r="U122" i="4"/>
  <c r="U124" s="1"/>
  <c r="U94"/>
  <c r="U101" s="1"/>
  <c r="W12" i="5" s="1"/>
  <c r="W168" i="4"/>
  <c r="V99"/>
  <c r="V122" l="1"/>
  <c r="W122"/>
  <c r="V94"/>
  <c r="V101" s="1"/>
  <c r="X12" i="5" s="1"/>
  <c r="W99" i="4"/>
  <c r="V124" l="1"/>
  <c r="W94"/>
  <c r="W101" s="1"/>
  <c r="Y12" i="5" s="1"/>
  <c r="W124" i="4" l="1"/>
</calcChain>
</file>

<file path=xl/sharedStrings.xml><?xml version="1.0" encoding="utf-8"?>
<sst xmlns="http://schemas.openxmlformats.org/spreadsheetml/2006/main" count="821" uniqueCount="451">
  <si>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</si>
  <si>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</si>
  <si>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</si>
  <si>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</si>
  <si>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</si>
  <si>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</si>
  <si>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</si>
  <si>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</si>
  <si>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</si>
  <si>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</si>
  <si>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</si>
  <si>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</si>
  <si>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</si>
  <si>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</si>
  <si>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</si>
  <si>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</si>
  <si>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</si>
  <si>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</si>
  <si>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</si>
  <si>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</si>
  <si>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</si>
  <si>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</si>
  <si>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</si>
  <si>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</si>
  <si>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</si>
  <si>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3.3</t>
  </si>
  <si>
    <t>Proiectare si inginerie</t>
  </si>
  <si>
    <t>3.4</t>
  </si>
  <si>
    <t>Consultanta</t>
  </si>
  <si>
    <t>3.5</t>
  </si>
  <si>
    <t>Asistenta tehnica</t>
  </si>
  <si>
    <t> TOTAL CAPITOL 3</t>
  </si>
  <si>
    <t>CAP. 4</t>
  </si>
  <si>
    <t>Cheltuieli pentru investiţia de bază</t>
  </si>
  <si>
    <t>4.1</t>
  </si>
  <si>
    <t>Construcţii şi instalaţii</t>
  </si>
  <si>
    <t>4.2</t>
  </si>
  <si>
    <t>Dotări</t>
  </si>
  <si>
    <t>4.3</t>
  </si>
  <si>
    <t>Active necorporale</t>
  </si>
  <si>
    <t>TOTAL CAPITOL 4</t>
  </si>
  <si>
    <t>CAP. 5</t>
  </si>
  <si>
    <t>Alte cheltuieli</t>
  </si>
  <si>
    <t>5.1</t>
  </si>
  <si>
    <t>Organizare de santier</t>
  </si>
  <si>
    <t>5.2</t>
  </si>
  <si>
    <t>Cheltuieli diverse și neprevăzute</t>
  </si>
  <si>
    <t>TOTAL CAPITOL 5</t>
  </si>
  <si>
    <t>CAP. 6</t>
  </si>
  <si>
    <t>Cheltuieli cu activitățile obligatorii de publicitate și informare aferente proiectului</t>
  </si>
  <si>
    <t>6.1</t>
  </si>
  <si>
    <t>TOTAL CAPITOL 6</t>
  </si>
  <si>
    <t>TOTAL GENERAL</t>
  </si>
  <si>
    <t>Montaj utilaje, echipamente tehnologice şi funcţionale</t>
  </si>
  <si>
    <t>4.4</t>
  </si>
  <si>
    <t>4.5</t>
  </si>
  <si>
    <t>Utilaje, echipamente tehnologice şi funcţionale care nu necesită montaj</t>
  </si>
  <si>
    <t>4.6</t>
  </si>
  <si>
    <t>PROGRAMUL OPERAȚIONAL REGIONAL NORD-VEST 2021-2027</t>
  </si>
  <si>
    <t>4.6.1</t>
  </si>
  <si>
    <t>4.6.2</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</si>
  <si>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</si>
  <si>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</si>
  <si>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</si>
  <si>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</si>
  <si>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</si>
  <si>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</si>
  <si>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</si>
  <si>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</si>
  <si>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</si>
  <si>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</si>
  <si>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</si>
  <si>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</si>
  <si>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</si>
  <si>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</si>
  <si>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</si>
  <si>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</si>
  <si>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</si>
  <si>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</si>
  <si>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</si>
  <si>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</si>
  <si>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</si>
  <si>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</si>
  <si>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</si>
  <si>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</si>
  <si>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t xml:space="preserve">Cheltuieli cu auditul achiziționat de beneficiar pentru proiect </t>
  </si>
  <si>
    <t>Cheltuieli pentru servicii de sprijinire a inovarii</t>
  </si>
  <si>
    <t>Cheltuieli privind inovarea de produs/proces</t>
  </si>
  <si>
    <t>Cheltuieli cu activitatea de audit financiar extern</t>
  </si>
  <si>
    <t>CAP. 7</t>
  </si>
  <si>
    <t>7.1</t>
  </si>
  <si>
    <t>TOTAL CAPITOL 7</t>
  </si>
  <si>
    <t>CAP. 8</t>
  </si>
  <si>
    <t>Alte cheltuieli necesare implementarii proiectului</t>
  </si>
  <si>
    <t>TOTAL CAPITOL 8</t>
  </si>
  <si>
    <t>8.1</t>
  </si>
  <si>
    <t>8.2</t>
  </si>
  <si>
    <t>8.4</t>
  </si>
  <si>
    <t>Cheltuieli cu achizitionarea de brevete, licente, marci comerciale, programe informatice, alte drepturi si active similare</t>
  </si>
  <si>
    <t>Cheltuieli cu activitati de realizare a instrumentelor de comercializare on-line</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</si>
  <si>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</si>
  <si>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</si>
  <si>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</si>
  <si>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</si>
  <si>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</si>
  <si>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</si>
  <si>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</si>
  <si>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</si>
  <si>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</si>
  <si>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</si>
  <si>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</si>
  <si>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</si>
  <si>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</si>
  <si>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</si>
  <si>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</si>
  <si>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</si>
  <si>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</si>
  <si>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</si>
  <si>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</si>
  <si>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</si>
  <si>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</si>
  <si>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</si>
  <si>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</si>
  <si>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</si>
  <si>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</si>
  <si>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</si>
  <si>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</si>
  <si>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</si>
  <si>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</si>
  <si>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</si>
  <si>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</si>
  <si>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</si>
  <si>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</si>
  <si>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[indicati categoria de venituri]</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</si>
  <si>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</si>
  <si>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</si>
  <si>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</si>
  <si>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</si>
  <si>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</si>
  <si>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</si>
  <si>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</si>
  <si>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</si>
  <si>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</si>
  <si>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</si>
  <si>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</si>
  <si>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</si>
  <si>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</si>
  <si>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</si>
  <si>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</si>
  <si>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</si>
  <si>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</si>
  <si>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</si>
  <si>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</si>
  <si>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</si>
  <si>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</si>
  <si>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</si>
  <si>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</si>
  <si>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</si>
  <si>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</si>
  <si>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</si>
  <si>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</si>
  <si>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</si>
  <si>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</si>
  <si>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</si>
  <si>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</si>
  <si>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</si>
  <si>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Alte venituri din exploatare</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</si>
  <si>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</si>
  <si>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</si>
  <si>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</si>
  <si>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</si>
  <si>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</si>
  <si>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</si>
  <si>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</si>
  <si>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</si>
  <si>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</si>
  <si>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</si>
  <si>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</si>
  <si>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</si>
  <si>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</si>
  <si>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</si>
  <si>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</si>
  <si>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</si>
  <si>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Creșterea cifrei de afaceri față de anul de referinta</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</si>
  <si>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</si>
  <si>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</si>
  <si>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</si>
  <si>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</si>
  <si>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</si>
  <si>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</si>
  <si>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</si>
  <si>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</si>
  <si>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</si>
  <si>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</si>
  <si>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</si>
  <si>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</si>
  <si>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</si>
  <si>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Daca intampinati o problema in completarea Machetei financiare, se poate transmite un email la adresa………………..</t>
  </si>
  <si>
    <t xml:space="preserve">d) </t>
  </si>
  <si>
    <t>Ipoteze principale:</t>
  </si>
  <si>
    <t>Calitatea de persoana impozabila din punct de vedere al TVA</t>
  </si>
  <si>
    <t>Celula E22</t>
  </si>
  <si>
    <t>Foaia de calcul "1-Inputuri"</t>
  </si>
  <si>
    <t>Celula E28</t>
  </si>
  <si>
    <t>Celula E29</t>
  </si>
  <si>
    <t>Data estimata pentru semnarea contractului de finantare</t>
  </si>
  <si>
    <t>Perioada de realizare a activitatilor dupa semnarea contractului de finantare (luni)</t>
  </si>
  <si>
    <t>Se va completa celula E28 cu data estimata pentru semnarea contractului de finantare. Data introdusa in celula trebuie sa fie in formatul dd.mm.yyyy. In functie de data prevazuta in celula E28 sunt calculati anii calendaristici de la randul 8.</t>
  </si>
  <si>
    <t>Perioada de realizare a activitatilor dupa semnarea contractului de</t>
  </si>
  <si>
    <t>finantare (luni)</t>
  </si>
  <si>
    <t>Se va completa celula E29 cu numarul de luni estimat pentru realizarea activitatilor dupa data semnarii contractului de finantare. In functie de durata prevazuta in celula E29 sunt stabilite perioadele de implementare si operare de la randul 11.</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</si>
  <si>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</si>
  <si>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</si>
  <si>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</si>
  <si>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</si>
  <si>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</si>
  <si>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</si>
  <si>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</si>
  <si>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</si>
  <si>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</si>
  <si>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</si>
  <si>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</si>
  <si>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</si>
  <si>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Foaia de calcul ”3-Analiza financiara"</t>
  </si>
  <si>
    <t xml:space="preserve">- Macheta financiara este securizata, astfel ca Solicitantul poate introduce valori doar in celulele predefinite, marcate cu culoarea galbena </t>
  </si>
  <si>
    <t>Apel de proiecte nr. POR N-V/P1/131/B/2022</t>
  </si>
  <si>
    <t>INTERVENȚIA: B – Investiții productive pentru IMM-uri</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</si>
  <si>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</si>
  <si>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</si>
  <si>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</si>
  <si>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</si>
  <si>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</si>
  <si>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</si>
  <si>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</si>
  <si>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</si>
  <si>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</si>
  <si>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</si>
  <si>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</si>
  <si>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</si>
  <si>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</si>
  <si>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</si>
  <si>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</si>
  <si>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</si>
  <si>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</si>
  <si>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</si>
  <si>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</si>
  <si>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</si>
  <si>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</si>
  <si>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</si>
  <si>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</si>
  <si>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</si>
  <si>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</si>
  <si>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</si>
  <si>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</si>
  <si>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</si>
  <si>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</si>
  <si>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</si>
  <si>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</si>
  <si>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</si>
  <si>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</si>
  <si>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</si>
  <si>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</si>
  <si>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</si>
  <si>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</si>
  <si>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</si>
  <si>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</si>
  <si>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</si>
  <si>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</si>
  <si>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</si>
  <si>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</si>
  <si>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</si>
  <si>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</si>
  <si>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</si>
  <si>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</si>
  <si>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</si>
  <si>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</si>
  <si>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</si>
  <si>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</si>
  <si>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SITUATIA ACTIVELOR, DATORIILOR SI CAPITALURILOR PROPRII LA 31 DECEMBRIE - DATE ISTORICE SI PROIECTII</t>
  </si>
  <si>
    <t>ELEMENTE DE ACTIVE, DATORII SI CAPITALURI PROPRII</t>
  </si>
  <si>
    <t>Stocuri</t>
  </si>
  <si>
    <t>Creante</t>
  </si>
  <si>
    <t>Investitii pe termen scurt</t>
  </si>
  <si>
    <t>CHELTUIELI IN AVANS</t>
  </si>
  <si>
    <t>TOTAL ACTIV</t>
  </si>
  <si>
    <t>DATORII: SUME CARE TREBUIE PLATITE INTR-O PERIOADA DE PANA LA UN AN</t>
  </si>
  <si>
    <t>E</t>
  </si>
  <si>
    <t>DATORII: SUME CARE TREBUIE PLATITE INTR-O PERIOADA MAI MARE DE UN AN</t>
  </si>
  <si>
    <t>F</t>
  </si>
  <si>
    <t>PROVIZIOANE</t>
  </si>
  <si>
    <t>G</t>
  </si>
  <si>
    <t>VENITURI IN AVANS, DIN CARE:</t>
  </si>
  <si>
    <t>H</t>
  </si>
  <si>
    <t>CAPTALURI PROPRII</t>
  </si>
  <si>
    <t>TOTAL PASIV</t>
  </si>
  <si>
    <t>A</t>
  </si>
  <si>
    <t xml:space="preserve">ACTIVE IMOBILIZATE </t>
  </si>
  <si>
    <t xml:space="preserve">ACTIVE CIRCULANTE  </t>
  </si>
  <si>
    <t>B</t>
  </si>
  <si>
    <t>VERIFICARE EGALITATI</t>
  </si>
  <si>
    <t>Cheltuielile activitatii de baza</t>
  </si>
  <si>
    <t>Cheltuielile activitatii auxiliare</t>
  </si>
  <si>
    <t>Cheltuielile indirecte de productie</t>
  </si>
  <si>
    <t>COSTUL BUNURILOR VANDUTE SI AL SERVICIILOR PRESTATE</t>
  </si>
  <si>
    <t>Cheltuielile de desfacere</t>
  </si>
  <si>
    <t>Cheltuielile generale de administratie</t>
  </si>
  <si>
    <t>TOTAL CHELTUIELI DE EXPLOATARE</t>
  </si>
  <si>
    <t>Viteza de rotatie a stocurilor</t>
  </si>
  <si>
    <t>Viteza de rotatie a creditelor-furnizori</t>
  </si>
  <si>
    <t>Viteza de rotatie a debitelor-clienti</t>
  </si>
  <si>
    <t>nr. zile</t>
  </si>
  <si>
    <t>Casa si conturi la banci</t>
  </si>
  <si>
    <t>Datorii financiare pe termen scurt</t>
  </si>
  <si>
    <t>Datorii comerciale - furnizori</t>
  </si>
  <si>
    <t>Alte datorii pe termen scurt</t>
  </si>
  <si>
    <t>Subventii pentru investitii</t>
  </si>
  <si>
    <t>Venituri inregistrate in avans</t>
  </si>
  <si>
    <t>Venituri in avans aferente activelor primite prin transfer de la clienti</t>
  </si>
  <si>
    <t>Fond comercial negativ</t>
  </si>
  <si>
    <t xml:space="preserve">Actiuni proprii, castiguri/pierderi legate de instrumentele de capitaluri proprii </t>
  </si>
  <si>
    <t>Profitul reportat</t>
  </si>
  <si>
    <t>Pierderea reportata</t>
  </si>
  <si>
    <t>Profitul de la sfarsitul perioadei de raportare</t>
  </si>
  <si>
    <t>Pierderea de la sfarsitul perioadei de raportare</t>
  </si>
  <si>
    <t>Imobilizari necoporale</t>
  </si>
  <si>
    <t>Imobilizari coporale</t>
  </si>
  <si>
    <t>Imobilizari financiare</t>
  </si>
  <si>
    <t>EBITDA</t>
  </si>
  <si>
    <t>Cheltuieli cu ajustarile de valoare privind activele imobilizate si activele circulante</t>
  </si>
  <si>
    <t>Modificari in capitalul de lucru</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</si>
  <si>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</si>
  <si>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</si>
  <si>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</si>
  <si>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</si>
  <si>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</si>
  <si>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</si>
  <si>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</si>
  <si>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</si>
  <si>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Cheltuieli cu activități de certificare/recertificare a produselor, serviciilor, proceselor</t>
  </si>
  <si>
    <t>Cheltuieli cu activități de certificare/recertificare a sistemelor de management</t>
  </si>
  <si>
    <t>Cheltuieli cu activități de internaționalizare</t>
  </si>
  <si>
    <t>8.3</t>
  </si>
  <si>
    <t>8.5</t>
  </si>
  <si>
    <t>Cheltuieli privind obținerea de avize, acorduri și autorizații</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</si>
  <si>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</si>
  <si>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</si>
  <si>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</si>
  <si>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</si>
  <si>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</si>
  <si>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</si>
  <si>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</si>
  <si>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</si>
  <si>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</si>
  <si>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</si>
  <si>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</si>
  <si>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</si>
  <si>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</si>
  <si>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</si>
  <si>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</si>
  <si>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</si>
  <si>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</si>
  <si>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</si>
  <si>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</si>
  <si>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</si>
  <si>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</si>
  <si>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</si>
  <si>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</si>
  <si>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</si>
  <si>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</si>
  <si>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</si>
  <si>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</si>
  <si>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</si>
  <si>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</si>
  <si>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</si>
  <si>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Decontări privind subvențiile aferente activelor  şi a
celor aferente veniturilor</t>
  </si>
  <si>
    <t>fara TVA</t>
  </si>
  <si>
    <t xml:space="preserve">Achizitia de active necorporale </t>
  </si>
  <si>
    <t>Achizitia de active corporale</t>
  </si>
  <si>
    <t>TVA aferent achizitiilor din proiect</t>
  </si>
  <si>
    <t>Subventii pentru investitii si subventii de exploatare</t>
  </si>
  <si>
    <t>Capital social</t>
  </si>
  <si>
    <t xml:space="preserve">Rata solvabilitatii generale </t>
  </si>
  <si>
    <t xml:space="preserve">Rata rentabilitatii financiare </t>
  </si>
  <si>
    <t xml:space="preserve">Rata de creștere a profitului din exploatare </t>
  </si>
  <si>
    <t xml:space="preserve">Fluxul de numerar net cumulat </t>
  </si>
  <si>
    <t>Unitate de masura</t>
  </si>
  <si>
    <t>INDICATORI</t>
  </si>
  <si>
    <t>Se va completa celula E22 cu calitatea detinuta de Solicitant la momentul depunerii cererii de finantare. In functie de optiunea din celula E22, TVA-ul va fi in calcul in tabelul Fluxul de numerar.</t>
  </si>
  <si>
    <t>- Foaia de calcul "1-Inputuri" in care Solicitantul va introduce ipotezele de baza pentru elaborarea analizei financiare, precum si proiectiile financiare incrementale, generate de implementarea proiectului;</t>
  </si>
  <si>
    <t>Celulele I69…I111</t>
  </si>
  <si>
    <t>Randurile 38…40</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</si>
  <si>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</si>
  <si>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Randurile 46…61</t>
  </si>
  <si>
    <t>Randurile 119...131</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</si>
  <si>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</si>
  <si>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</si>
  <si>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</si>
  <si>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Randurile 18…81</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</si>
  <si>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t>
  </si>
  <si>
    <t>Situatia activelor, datoriilor si a capitalurilor proprii</t>
  </si>
  <si>
    <t>Randurile 86…129</t>
  </si>
  <si>
    <t>Solicitantul va introduce pentru ultimii doi ani fiscali (anii N-1 si N), inainte de depunerea cererii de finantare, datele preluate din situatiile financiare anuale. Incepand cu primul an de realizare a activitatilor dupa semnarea contractului de finantare, Macheta financiara asigura calculul automat al soldurilor bilantiere, avand la baza o serie de premise comune tuturor solicitantilor, scopul fiind de a identifica si evalua impactul investitiei asupra capacitatii financiare a fiecarui solicitant. In acest sens, s-a prezumat ca profitul net al perioadei precedente va fi incadrat in profitul reportat al perioadei urmatoare, iar contributia proprie va fi asigurata fie din surse externe (credite bancare sau imprumuturi asociati) fie din resursele interne ale companiei. Vitezele de rotatie ale stocurilor, debitelor-clienti si ale credittelor-furnizori se bazeaza pe datele din ultima situatie financiara anuala, insa pot fi modificate daca se estimeaza ca implementarea proiectului va avea impact asupra indicatorilor de gestiune.</t>
  </si>
  <si>
    <t>Fluxul de numerar</t>
  </si>
  <si>
    <t>Randurile 134…168</t>
  </si>
  <si>
    <t>Macheta financiara asigura calculul automat al fluxului de numerar pe baza datelor introduse in foaia de calcul "1-Inputuri" si a estimarilor din Situatia veniturilor si cheltuielilor si Situatia activelor, datoriilor si capitalurilor proprii. Solicitantul va introduce datele cu privire la imprumuturile primite de la asociati si rambursarile catre acestia, in situatia in care contribtuia proprie la proiect este asigurata astfel si va putea modifica sumele aferente TVA-ului deductibil si TVA-ului colectat, daca este cazul.</t>
  </si>
  <si>
    <t xml:space="preserve">- Foaia de calcul "3-Analiza financiara" care prevede proiectia veniturilor si cheltuielilor, a situatiei activelor, datoriilor si capitalului propriu si a fluxului de numerar. </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</si>
  <si>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</si>
  <si>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</si>
  <si>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</si>
  <si>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</si>
  <si>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</si>
  <si>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</si>
  <si>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</si>
  <si>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</si>
  <si>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</si>
  <si>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</si>
  <si>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</si>
  <si>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</si>
  <si>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</si>
  <si>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</si>
  <si>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</si>
  <si>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</si>
  <si>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</si>
  <si>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</si>
  <si>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</si>
  <si>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</si>
  <si>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</si>
  <si>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</si>
  <si>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</si>
  <si>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</si>
  <si>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</si>
  <si>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</si>
  <si>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</si>
  <si>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</si>
  <si>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</si>
  <si>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</si>
  <si>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</si>
  <si>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</si>
  <si>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</si>
  <si>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</si>
  <si>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</si>
  <si>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</si>
  <si>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</si>
  <si>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 Foaia de calcul ”6-Imobilizari” care se completeaza doar în cazul cererilor de finanţare care includ investiţii iniţiale legate de diversificarea unei unităţi.</t>
  </si>
  <si>
    <t>Situatie imobilizari</t>
  </si>
  <si>
    <t>Foaia de calcul ”6-Imobilizari"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</si>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</sst>
</file>

<file path=xl/styles.xml><?xml version="1.0" encoding="utf-8"?>
<styleSheet xmlns="http://schemas.openxmlformats.org/spreadsheetml/2006/main">
  <numFmts count="2">
    <numFmt numFmtId="164" formatCode="0.000"/>
    <numFmt numFmtId="165" formatCode="0.0%"/>
  </numFmts>
  <fonts count="29">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FFFF00"/>
        <bgColor indexed="64"/>
      </patternFill>
    </fill>
  </fills>
  <borders count="6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s>
  <cellStyleXfs count="3">
    <xf numFmtId="0" fontId="0" fillId="0" borderId="0"/>
    <xf numFmtId="9" fontId="1" fillId="0" borderId="0" applyFont="0" applyFill="0" applyBorder="0" applyAlignment="0" applyProtection="0"/>
    <xf numFmtId="0" fontId="1" fillId="0" borderId="0"/>
  </cellStyleXfs>
  <cellXfs count="404">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pplyProtection="1">
      <alignment horizontal="right" vertical="center"/>
    </xf>
    <xf numFmtId="4" fontId="4" fillId="3" borderId="2" xfId="2" applyNumberFormat="1" applyFont="1" applyFill="1" applyBorder="1" applyAlignment="1" applyProtection="1">
      <alignment horizontal="right" vertical="center"/>
      <protection locked="0"/>
    </xf>
    <xf numFmtId="0" fontId="3" fillId="2" borderId="0" xfId="0" applyFont="1" applyFill="1" applyBorder="1"/>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applyBorder="1"/>
    <xf numFmtId="0" fontId="5" fillId="2" borderId="8" xfId="0" applyFont="1" applyFill="1" applyBorder="1"/>
    <xf numFmtId="0" fontId="5" fillId="2" borderId="9" xfId="0" applyFont="1" applyFill="1" applyBorder="1"/>
    <xf numFmtId="0" fontId="5" fillId="2" borderId="10" xfId="0" applyFont="1" applyFill="1" applyBorder="1"/>
    <xf numFmtId="0" fontId="5" fillId="2" borderId="11" xfId="0" applyFont="1" applyFill="1" applyBorder="1"/>
    <xf numFmtId="4" fontId="2" fillId="2" borderId="2" xfId="2" applyNumberFormat="1" applyFont="1" applyFill="1" applyBorder="1" applyAlignment="1" applyProtection="1">
      <alignment horizontal="right" vertical="center"/>
    </xf>
    <xf numFmtId="4" fontId="4" fillId="2" borderId="19" xfId="2" applyNumberFormat="1" applyFont="1" applyFill="1" applyBorder="1" applyAlignment="1" applyProtection="1">
      <alignment horizontal="right" vertical="center"/>
    </xf>
    <xf numFmtId="4" fontId="2" fillId="2" borderId="19" xfId="2" applyNumberFormat="1" applyFont="1" applyFill="1" applyBorder="1" applyAlignment="1" applyProtection="1">
      <alignment horizontal="right" vertical="center"/>
    </xf>
    <xf numFmtId="4" fontId="2" fillId="2" borderId="1" xfId="2" applyNumberFormat="1" applyFont="1" applyFill="1" applyBorder="1" applyAlignment="1" applyProtection="1">
      <alignment horizontal="right" vertical="center"/>
    </xf>
    <xf numFmtId="0" fontId="3" fillId="6" borderId="0" xfId="0" applyFont="1" applyFill="1"/>
    <xf numFmtId="0" fontId="0" fillId="6" borderId="0" xfId="0" applyFill="1"/>
    <xf numFmtId="4" fontId="11" fillId="3" borderId="2" xfId="2" applyNumberFormat="1" applyFont="1" applyFill="1" applyBorder="1" applyAlignment="1" applyProtection="1">
      <alignment horizontal="right" vertical="center"/>
      <protection locked="0"/>
    </xf>
    <xf numFmtId="4" fontId="11" fillId="2" borderId="2" xfId="2" applyNumberFormat="1" applyFont="1" applyFill="1" applyBorder="1" applyAlignment="1" applyProtection="1">
      <alignment horizontal="right" vertical="center"/>
    </xf>
    <xf numFmtId="4" fontId="11" fillId="2" borderId="19" xfId="2" applyNumberFormat="1" applyFont="1" applyFill="1" applyBorder="1" applyAlignment="1" applyProtection="1">
      <alignment horizontal="right" vertical="center"/>
    </xf>
    <xf numFmtId="4" fontId="4" fillId="3" borderId="1" xfId="2" applyNumberFormat="1" applyFont="1" applyFill="1" applyBorder="1" applyAlignment="1" applyProtection="1">
      <alignment horizontal="right" vertical="center"/>
      <protection locked="0"/>
    </xf>
    <xf numFmtId="4" fontId="5" fillId="0" borderId="19" xfId="2" applyNumberFormat="1" applyFont="1" applyFill="1" applyBorder="1" applyAlignment="1" applyProtection="1">
      <alignment horizontal="right" vertical="center"/>
    </xf>
    <xf numFmtId="4" fontId="3" fillId="0" borderId="19" xfId="2" applyNumberFormat="1" applyFont="1" applyFill="1" applyBorder="1" applyAlignment="1" applyProtection="1">
      <alignment horizontal="right" vertical="center"/>
    </xf>
    <xf numFmtId="4" fontId="4" fillId="2" borderId="0" xfId="2" applyNumberFormat="1" applyFont="1" applyFill="1" applyBorder="1" applyAlignment="1" applyProtection="1">
      <alignment horizontal="right" vertical="center"/>
      <protection locked="0"/>
    </xf>
    <xf numFmtId="0" fontId="5" fillId="0" borderId="28" xfId="2" applyFont="1" applyFill="1" applyBorder="1" applyAlignment="1" applyProtection="1">
      <alignment horizontal="right" vertical="center" wrapText="1"/>
      <protection locked="0"/>
    </xf>
    <xf numFmtId="0" fontId="0" fillId="2" borderId="0" xfId="0" applyFill="1" applyBorder="1"/>
    <xf numFmtId="0" fontId="3" fillId="2" borderId="0" xfId="0" applyFont="1" applyFill="1" applyAlignment="1">
      <alignment vertical="center" wrapText="1"/>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Border="1" applyAlignment="1">
      <alignment horizontal="left" vertical="top" wrapText="1"/>
    </xf>
    <xf numFmtId="0" fontId="3" fillId="2" borderId="34" xfId="0" applyFont="1" applyFill="1" applyBorder="1" applyAlignment="1">
      <alignment vertical="top" wrapText="1"/>
    </xf>
    <xf numFmtId="0" fontId="2" fillId="2" borderId="3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49" fontId="12" fillId="3" borderId="39" xfId="1" applyNumberFormat="1" applyFont="1" applyFill="1" applyBorder="1" applyAlignment="1" applyProtection="1">
      <alignment horizontal="left" indent="1"/>
      <protection locked="0"/>
    </xf>
    <xf numFmtId="4" fontId="23" fillId="2" borderId="23" xfId="2" applyNumberFormat="1" applyFont="1" applyFill="1" applyBorder="1" applyAlignment="1" applyProtection="1">
      <alignment horizontal="right" vertical="center"/>
    </xf>
    <xf numFmtId="0" fontId="3" fillId="6" borderId="0" xfId="0" applyFont="1" applyFill="1" applyAlignment="1">
      <alignment vertical="center" wrapText="1"/>
    </xf>
    <xf numFmtId="10" fontId="5" fillId="2" borderId="2" xfId="1" applyNumberFormat="1" applyFont="1" applyFill="1" applyBorder="1" applyAlignment="1">
      <alignment horizontal="center" vertical="center"/>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2" fillId="2" borderId="46" xfId="0" applyFont="1" applyFill="1" applyBorder="1" applyAlignment="1">
      <alignment horizontal="left" vertical="top" wrapText="1"/>
    </xf>
    <xf numFmtId="0" fontId="2" fillId="2" borderId="52" xfId="0" applyFont="1" applyFill="1" applyBorder="1" applyAlignment="1">
      <alignment vertical="top" wrapText="1"/>
    </xf>
    <xf numFmtId="0" fontId="2" fillId="2" borderId="53" xfId="0" applyFont="1" applyFill="1" applyBorder="1" applyAlignment="1">
      <alignment vertical="top" wrapText="1"/>
    </xf>
    <xf numFmtId="0" fontId="2" fillId="2" borderId="51" xfId="0" applyFont="1" applyFill="1" applyBorder="1" applyAlignment="1">
      <alignment horizontal="left" vertical="top" wrapText="1"/>
    </xf>
    <xf numFmtId="0" fontId="10" fillId="2" borderId="53" xfId="0" applyFont="1" applyFill="1" applyBorder="1" applyAlignment="1">
      <alignment vertical="top" wrapText="1"/>
    </xf>
    <xf numFmtId="4" fontId="2" fillId="2" borderId="51" xfId="0" applyNumberFormat="1" applyFont="1" applyFill="1" applyBorder="1" applyAlignment="1">
      <alignment horizontal="right" vertical="center" wrapText="1"/>
    </xf>
    <xf numFmtId="0" fontId="2" fillId="2" borderId="51" xfId="0" applyFont="1" applyFill="1" applyBorder="1" applyAlignment="1">
      <alignment horizontal="center" vertical="top" wrapText="1"/>
    </xf>
    <xf numFmtId="4" fontId="2" fillId="2" borderId="51" xfId="0" applyNumberFormat="1" applyFont="1" applyFill="1" applyBorder="1" applyAlignment="1">
      <alignment horizontal="center" vertical="center" wrapText="1"/>
    </xf>
    <xf numFmtId="0" fontId="3" fillId="2" borderId="53" xfId="0" applyFont="1" applyFill="1" applyBorder="1" applyAlignment="1">
      <alignment vertical="top" wrapText="1"/>
    </xf>
    <xf numFmtId="0" fontId="3" fillId="2" borderId="57" xfId="0" applyFont="1" applyFill="1" applyBorder="1" applyAlignment="1">
      <alignment vertical="top" wrapText="1"/>
    </xf>
    <xf numFmtId="0" fontId="2" fillId="2" borderId="58" xfId="0" applyFont="1" applyFill="1" applyBorder="1" applyAlignment="1">
      <alignment horizontal="left" vertical="top" wrapText="1"/>
    </xf>
    <xf numFmtId="0" fontId="2" fillId="9" borderId="31" xfId="0" applyFont="1" applyFill="1" applyBorder="1" applyAlignment="1">
      <alignment vertical="top" wrapText="1"/>
    </xf>
    <xf numFmtId="3" fontId="10" fillId="2" borderId="51" xfId="0" applyNumberFormat="1" applyFont="1" applyFill="1" applyBorder="1" applyAlignment="1">
      <alignment horizontal="right" vertical="center" wrapText="1"/>
    </xf>
    <xf numFmtId="3" fontId="2" fillId="2" borderId="51" xfId="0" applyNumberFormat="1" applyFont="1" applyFill="1" applyBorder="1" applyAlignment="1">
      <alignment horizontal="right" vertical="center" wrapText="1"/>
    </xf>
    <xf numFmtId="4" fontId="2" fillId="2" borderId="0" xfId="0" applyNumberFormat="1" applyFont="1" applyFill="1" applyBorder="1" applyAlignment="1">
      <alignment horizontal="left" vertical="center"/>
    </xf>
    <xf numFmtId="4" fontId="3" fillId="2" borderId="30" xfId="2" applyNumberFormat="1" applyFont="1" applyFill="1" applyBorder="1" applyAlignment="1" applyProtection="1">
      <alignment horizontal="right" vertical="center"/>
    </xf>
    <xf numFmtId="4" fontId="3" fillId="2" borderId="19" xfId="2" applyNumberFormat="1" applyFont="1" applyFill="1" applyBorder="1" applyAlignment="1" applyProtection="1">
      <alignment horizontal="right" vertical="center"/>
    </xf>
    <xf numFmtId="49" fontId="5" fillId="2" borderId="39"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6" fillId="2" borderId="2" xfId="0" applyFont="1" applyFill="1" applyBorder="1" applyAlignment="1">
      <alignment horizontal="center" vertical="center" wrapText="1"/>
    </xf>
    <xf numFmtId="0" fontId="3" fillId="2" borderId="20" xfId="0" applyFont="1" applyFill="1" applyBorder="1" applyAlignment="1">
      <alignment horizontal="center"/>
    </xf>
    <xf numFmtId="3" fontId="2" fillId="2" borderId="0" xfId="0" applyNumberFormat="1" applyFont="1" applyFill="1" applyBorder="1" applyAlignment="1" applyProtection="1">
      <alignment vertical="top" wrapText="1"/>
    </xf>
    <xf numFmtId="4" fontId="2" fillId="2" borderId="0" xfId="0" applyNumberFormat="1" applyFont="1" applyFill="1" applyBorder="1" applyAlignment="1" applyProtection="1">
      <alignment horizontal="right" vertical="top"/>
    </xf>
    <xf numFmtId="3" fontId="2" fillId="0" borderId="38" xfId="0" applyNumberFormat="1" applyFont="1" applyBorder="1" applyAlignment="1" applyProtection="1">
      <alignment horizontal="center" vertical="center" wrapText="1"/>
    </xf>
    <xf numFmtId="49" fontId="12" fillId="3" borderId="64" xfId="1" applyNumberFormat="1" applyFont="1" applyFill="1" applyBorder="1" applyAlignment="1" applyProtection="1">
      <alignment horizontal="left" indent="1"/>
      <protection locked="0"/>
    </xf>
    <xf numFmtId="4" fontId="2" fillId="2" borderId="38" xfId="0" applyNumberFormat="1" applyFont="1" applyFill="1" applyBorder="1" applyAlignment="1" applyProtection="1">
      <alignment horizontal="right" vertical="top"/>
    </xf>
    <xf numFmtId="0" fontId="3" fillId="2" borderId="0" xfId="0" applyFont="1" applyFill="1" applyAlignment="1" applyProtection="1">
      <alignment horizontal="right" vertical="center"/>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3" fillId="2" borderId="0"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3" fillId="10" borderId="0" xfId="0" applyFont="1" applyFill="1" applyProtection="1">
      <protection locked="0"/>
    </xf>
    <xf numFmtId="0" fontId="5" fillId="2" borderId="0" xfId="0" applyFont="1" applyFill="1" applyProtection="1">
      <protection locked="0"/>
    </xf>
    <xf numFmtId="0" fontId="3" fillId="2" borderId="0" xfId="0" applyFont="1" applyFill="1" applyBorder="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pplyProtection="1">
      <alignment horizontal="right" vertical="center"/>
    </xf>
    <xf numFmtId="0" fontId="3" fillId="2" borderId="0" xfId="0" applyFont="1" applyFill="1" applyProtection="1"/>
    <xf numFmtId="0" fontId="5" fillId="2" borderId="4" xfId="0" applyFont="1" applyFill="1" applyBorder="1" applyProtection="1"/>
    <xf numFmtId="0" fontId="5" fillId="2" borderId="6" xfId="0" applyFont="1" applyFill="1" applyBorder="1" applyProtection="1"/>
    <xf numFmtId="0" fontId="3" fillId="2" borderId="5" xfId="0" applyFont="1" applyFill="1" applyBorder="1" applyProtection="1"/>
    <xf numFmtId="0" fontId="3" fillId="2" borderId="6" xfId="0" applyFont="1" applyFill="1" applyBorder="1" applyProtection="1"/>
    <xf numFmtId="0" fontId="3" fillId="2" borderId="0" xfId="0" applyFont="1" applyFill="1" applyBorder="1" applyProtection="1"/>
    <xf numFmtId="0" fontId="5" fillId="2" borderId="7" xfId="0" applyFont="1" applyFill="1" applyBorder="1" applyProtection="1"/>
    <xf numFmtId="0" fontId="5" fillId="2" borderId="8" xfId="0" applyFont="1" applyFill="1" applyBorder="1" applyProtection="1"/>
    <xf numFmtId="0" fontId="3" fillId="2" borderId="8" xfId="0" applyFont="1" applyFill="1" applyBorder="1" applyProtection="1"/>
    <xf numFmtId="0" fontId="5" fillId="2" borderId="9" xfId="0" applyFont="1" applyFill="1" applyBorder="1" applyProtection="1"/>
    <xf numFmtId="0" fontId="5" fillId="2" borderId="11" xfId="0" applyFont="1" applyFill="1" applyBorder="1" applyProtection="1"/>
    <xf numFmtId="0" fontId="3" fillId="2" borderId="10" xfId="0" applyFont="1" applyFill="1" applyBorder="1" applyProtection="1"/>
    <xf numFmtId="0" fontId="3" fillId="2" borderId="11" xfId="0" applyFont="1" applyFill="1" applyBorder="1" applyProtection="1"/>
    <xf numFmtId="0" fontId="3" fillId="2" borderId="0" xfId="0" applyFont="1" applyFill="1" applyAlignment="1" applyProtection="1">
      <alignment vertical="center"/>
    </xf>
    <xf numFmtId="0" fontId="3" fillId="2" borderId="0" xfId="0" quotePrefix="1" applyFont="1" applyFill="1" applyProtection="1"/>
    <xf numFmtId="0" fontId="3" fillId="3" borderId="2" xfId="0" applyFont="1" applyFill="1" applyBorder="1" applyProtection="1"/>
    <xf numFmtId="0" fontId="5" fillId="2" borderId="0" xfId="0" applyFont="1" applyFill="1" applyProtection="1"/>
    <xf numFmtId="0" fontId="16" fillId="2" borderId="0" xfId="0" applyFont="1" applyFill="1" applyProtection="1"/>
    <xf numFmtId="0" fontId="3" fillId="2" borderId="0" xfId="0" applyFont="1" applyFill="1" applyBorder="1" applyAlignment="1" applyProtection="1">
      <alignment vertical="center" wrapText="1"/>
    </xf>
    <xf numFmtId="0" fontId="3" fillId="2" borderId="53" xfId="0" applyNumberFormat="1" applyFont="1" applyFill="1" applyBorder="1" applyProtection="1"/>
    <xf numFmtId="0" fontId="3" fillId="2" borderId="51" xfId="0" applyFont="1" applyFill="1" applyBorder="1" applyProtection="1"/>
    <xf numFmtId="0" fontId="3" fillId="2" borderId="53" xfId="0" applyFont="1" applyFill="1" applyBorder="1" applyProtection="1"/>
    <xf numFmtId="0" fontId="3" fillId="2" borderId="63" xfId="0" applyFont="1" applyFill="1" applyBorder="1" applyProtection="1"/>
    <xf numFmtId="0" fontId="3" fillId="2" borderId="34" xfId="0" applyFont="1" applyFill="1" applyBorder="1" applyProtection="1"/>
    <xf numFmtId="0" fontId="3" fillId="2" borderId="57" xfId="0" applyFont="1" applyFill="1" applyBorder="1" applyProtection="1"/>
    <xf numFmtId="0" fontId="3" fillId="2" borderId="0" xfId="0" applyFont="1" applyFill="1" applyBorder="1" applyAlignment="1" applyProtection="1">
      <alignment horizontal="center" vertical="center"/>
      <protection locked="0"/>
    </xf>
    <xf numFmtId="0" fontId="5" fillId="2" borderId="0" xfId="0" applyFont="1" applyFill="1" applyBorder="1" applyProtection="1">
      <protection locked="0"/>
    </xf>
    <xf numFmtId="0" fontId="8" fillId="5" borderId="2" xfId="0" applyFont="1" applyFill="1" applyBorder="1" applyAlignment="1" applyProtection="1">
      <alignment horizontal="center" vertical="center"/>
      <protection locked="0"/>
    </xf>
    <xf numFmtId="0" fontId="19" fillId="5" borderId="2" xfId="0" applyFont="1" applyFill="1" applyBorder="1" applyAlignment="1" applyProtection="1">
      <alignment horizontal="center" vertical="center"/>
      <protection locked="0"/>
    </xf>
    <xf numFmtId="0" fontId="17"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Border="1" applyAlignment="1" applyProtection="1">
      <alignment horizontal="center" vertical="center"/>
      <protection locked="0"/>
    </xf>
    <xf numFmtId="0" fontId="20" fillId="2" borderId="0" xfId="0" applyFont="1" applyFill="1" applyProtection="1">
      <protection locked="0"/>
    </xf>
    <xf numFmtId="0" fontId="21" fillId="9" borderId="0" xfId="0" applyFont="1" applyFill="1" applyAlignment="1" applyProtection="1">
      <alignment vertical="center"/>
      <protection locked="0"/>
    </xf>
    <xf numFmtId="0" fontId="20" fillId="9" borderId="0" xfId="0" applyFont="1" applyFill="1" applyProtection="1">
      <protection locked="0"/>
    </xf>
    <xf numFmtId="0" fontId="20" fillId="9" borderId="0" xfId="0" applyFont="1" applyFill="1" applyBorder="1" applyAlignment="1" applyProtection="1">
      <alignment horizontal="center" vertical="center"/>
      <protection locked="0"/>
    </xf>
    <xf numFmtId="0" fontId="20" fillId="9" borderId="0" xfId="0" applyFont="1" applyFill="1" applyBorder="1" applyProtection="1">
      <protection locked="0"/>
    </xf>
    <xf numFmtId="0" fontId="20"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8" xfId="0" applyFont="1" applyFill="1" applyBorder="1" applyAlignment="1" applyProtection="1">
      <alignment horizontal="center" vertical="center"/>
      <protection locked="0"/>
    </xf>
    <xf numFmtId="0" fontId="9" fillId="2" borderId="38" xfId="0" applyFont="1" applyFill="1" applyBorder="1" applyAlignment="1" applyProtection="1">
      <alignment horizontal="center" vertical="center"/>
      <protection locked="0"/>
    </xf>
    <xf numFmtId="0" fontId="10" fillId="2" borderId="0" xfId="0" applyFont="1" applyFill="1" applyBorder="1" applyProtection="1">
      <protection locked="0"/>
    </xf>
    <xf numFmtId="0" fontId="9" fillId="2" borderId="0" xfId="0" applyFont="1" applyFill="1" applyBorder="1" applyAlignment="1" applyProtection="1">
      <alignment horizontal="center" vertical="center"/>
      <protection locked="0"/>
    </xf>
    <xf numFmtId="14" fontId="5" fillId="3" borderId="38"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8" xfId="0" applyNumberFormat="1"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20" fillId="9" borderId="0" xfId="0" applyFont="1" applyFill="1" applyAlignment="1" applyProtection="1">
      <alignment horizontal="center" vertical="center"/>
      <protection locked="0"/>
    </xf>
    <xf numFmtId="0" fontId="12" fillId="3" borderId="38" xfId="0" applyFont="1" applyFill="1" applyBorder="1" applyAlignment="1" applyProtection="1">
      <alignment vertical="center" wrapText="1"/>
      <protection locked="0"/>
    </xf>
    <xf numFmtId="0" fontId="3" fillId="2" borderId="38" xfId="0" applyFont="1" applyFill="1" applyBorder="1" applyAlignment="1" applyProtection="1">
      <alignment horizontal="center" vertical="center"/>
      <protection locked="0"/>
    </xf>
    <xf numFmtId="3" fontId="3" fillId="3" borderId="38" xfId="0" applyNumberFormat="1" applyFont="1" applyFill="1" applyBorder="1" applyAlignment="1" applyProtection="1">
      <alignment vertical="center"/>
      <protection locked="0"/>
    </xf>
    <xf numFmtId="3" fontId="3" fillId="2" borderId="0" xfId="0" applyNumberFormat="1" applyFont="1" applyFill="1" applyBorder="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8"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Border="1" applyAlignment="1" applyProtection="1">
      <alignment horizontal="center" vertical="center" wrapText="1"/>
      <protection locked="0"/>
    </xf>
    <xf numFmtId="3" fontId="3" fillId="3" borderId="40" xfId="0" applyNumberFormat="1"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3" fontId="3" fillId="3" borderId="39" xfId="0" applyNumberFormat="1"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5" fillId="2" borderId="38" xfId="0" applyFont="1" applyFill="1" applyBorder="1" applyAlignment="1" applyProtection="1">
      <alignment horizontal="center" vertical="center"/>
      <protection locked="0"/>
    </xf>
    <xf numFmtId="0" fontId="3" fillId="2" borderId="39" xfId="0" applyFont="1" applyFill="1" applyBorder="1" applyAlignment="1" applyProtection="1">
      <alignment horizontal="center" vertical="center"/>
      <protection locked="0"/>
    </xf>
    <xf numFmtId="3" fontId="5" fillId="2" borderId="0" xfId="0" applyNumberFormat="1" applyFont="1" applyFill="1" applyBorder="1" applyAlignment="1" applyProtection="1">
      <alignment horizontal="center" vertical="center"/>
      <protection locked="0"/>
    </xf>
    <xf numFmtId="3" fontId="5" fillId="2" borderId="45" xfId="0" applyNumberFormat="1" applyFont="1" applyFill="1" applyBorder="1" applyAlignment="1" applyProtection="1">
      <alignment vertical="center"/>
      <protection locked="0"/>
    </xf>
    <xf numFmtId="3" fontId="5"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2" borderId="0" xfId="0" applyNumberFormat="1" applyFont="1" applyFill="1" applyBorder="1" applyAlignment="1" applyProtection="1">
      <alignment horizontal="center" vertical="center"/>
      <protection locked="0"/>
    </xf>
    <xf numFmtId="0" fontId="22" fillId="2" borderId="0" xfId="0" applyFont="1" applyFill="1" applyProtection="1">
      <protection locked="0"/>
    </xf>
    <xf numFmtId="0" fontId="3" fillId="2" borderId="2" xfId="0" applyFont="1" applyFill="1" applyBorder="1" applyProtection="1">
      <protection locked="0"/>
    </xf>
    <xf numFmtId="0" fontId="3" fillId="3" borderId="39" xfId="0" applyNumberFormat="1" applyFont="1" applyFill="1" applyBorder="1" applyAlignment="1" applyProtection="1">
      <alignment horizontal="center" vertical="center"/>
      <protection locked="0"/>
    </xf>
    <xf numFmtId="165" fontId="3" fillId="3" borderId="39" xfId="0" applyNumberFormat="1" applyFont="1" applyFill="1" applyBorder="1" applyAlignment="1" applyProtection="1">
      <alignment horizontal="center" vertical="center"/>
      <protection locked="0"/>
    </xf>
    <xf numFmtId="3" fontId="3" fillId="2" borderId="38"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16" fillId="2" borderId="0" xfId="0" applyFont="1" applyFill="1" applyBorder="1" applyAlignment="1" applyProtection="1">
      <alignment horizontal="center" vertical="center"/>
    </xf>
    <xf numFmtId="0" fontId="8" fillId="5" borderId="2" xfId="0" applyFont="1" applyFill="1" applyBorder="1" applyAlignment="1" applyProtection="1">
      <alignment horizontal="center" vertical="center"/>
    </xf>
    <xf numFmtId="14" fontId="8" fillId="5" borderId="2" xfId="0" applyNumberFormat="1" applyFont="1" applyFill="1" applyBorder="1" applyAlignment="1" applyProtection="1">
      <alignment horizontal="center" vertical="center"/>
    </xf>
    <xf numFmtId="1" fontId="8" fillId="5" borderId="2" xfId="0" applyNumberFormat="1" applyFont="1" applyFill="1" applyBorder="1" applyAlignment="1" applyProtection="1">
      <alignment horizontal="center" vertical="center"/>
    </xf>
    <xf numFmtId="0" fontId="18" fillId="5" borderId="2" xfId="0" applyFont="1" applyFill="1" applyBorder="1" applyAlignment="1" applyProtection="1">
      <alignment horizontal="center" vertical="center"/>
    </xf>
    <xf numFmtId="1" fontId="18" fillId="5" borderId="2" xfId="0" applyNumberFormat="1" applyFont="1" applyFill="1" applyBorder="1" applyAlignment="1" applyProtection="1">
      <alignment horizontal="center" vertical="center"/>
    </xf>
    <xf numFmtId="164" fontId="5" fillId="3" borderId="38" xfId="0" applyNumberFormat="1" applyFont="1" applyFill="1" applyBorder="1" applyAlignment="1" applyProtection="1">
      <alignment horizontal="center" vertical="center"/>
    </xf>
    <xf numFmtId="3" fontId="5" fillId="2" borderId="2" xfId="0" applyNumberFormat="1" applyFont="1" applyFill="1" applyBorder="1" applyAlignment="1" applyProtection="1">
      <alignment vertical="center"/>
    </xf>
    <xf numFmtId="3" fontId="3" fillId="2" borderId="38" xfId="0" applyNumberFormat="1" applyFont="1" applyFill="1" applyBorder="1" applyAlignment="1" applyProtection="1">
      <alignment vertical="center"/>
    </xf>
    <xf numFmtId="3" fontId="5" fillId="2" borderId="39" xfId="0" applyNumberFormat="1" applyFont="1" applyFill="1" applyBorder="1" applyAlignment="1" applyProtection="1">
      <alignment horizontal="center" vertical="center"/>
    </xf>
    <xf numFmtId="3" fontId="3" fillId="2" borderId="39" xfId="0" applyNumberFormat="1" applyFont="1" applyFill="1" applyBorder="1" applyAlignment="1" applyProtection="1">
      <alignment vertical="center"/>
    </xf>
    <xf numFmtId="3" fontId="5" fillId="2" borderId="38" xfId="0" applyNumberFormat="1" applyFont="1" applyFill="1" applyBorder="1" applyAlignment="1" applyProtection="1">
      <alignment vertical="center"/>
    </xf>
    <xf numFmtId="3" fontId="3" fillId="2" borderId="38" xfId="0" applyNumberFormat="1" applyFont="1" applyFill="1" applyBorder="1" applyAlignment="1" applyProtection="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0" fontId="15" fillId="2" borderId="18"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8"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8"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8"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0" fontId="12" fillId="2" borderId="0" xfId="0" applyFont="1" applyFill="1" applyProtection="1">
      <protection locked="0"/>
    </xf>
    <xf numFmtId="0" fontId="12" fillId="4" borderId="0" xfId="0" applyFont="1" applyFill="1" applyProtection="1">
      <protection locked="0"/>
    </xf>
    <xf numFmtId="4" fontId="12" fillId="3" borderId="18" xfId="0" applyNumberFormat="1" applyFont="1" applyFill="1" applyBorder="1" applyAlignment="1" applyProtection="1">
      <alignment vertical="center"/>
      <protection locked="0"/>
    </xf>
    <xf numFmtId="4" fontId="12" fillId="3" borderId="2" xfId="0" applyNumberFormat="1" applyFont="1" applyFill="1" applyBorder="1" applyAlignment="1" applyProtection="1">
      <alignment vertical="center"/>
      <protection locked="0"/>
    </xf>
    <xf numFmtId="49" fontId="4" fillId="2" borderId="21" xfId="2" applyNumberFormat="1" applyFont="1" applyFill="1" applyBorder="1" applyAlignment="1" applyProtection="1">
      <alignment horizontal="right" vertical="center"/>
      <protection locked="0"/>
    </xf>
    <xf numFmtId="0" fontId="4" fillId="2" borderId="1" xfId="2" applyFont="1" applyFill="1" applyBorder="1" applyAlignment="1" applyProtection="1">
      <alignment vertical="center" wrapText="1"/>
      <protection locked="0"/>
    </xf>
    <xf numFmtId="0" fontId="4" fillId="2" borderId="21" xfId="2" applyFont="1" applyFill="1" applyBorder="1" applyAlignment="1" applyProtection="1">
      <alignment horizontal="right" vertical="center"/>
      <protection locked="0"/>
    </xf>
    <xf numFmtId="0" fontId="2" fillId="2" borderId="1" xfId="2" applyFont="1" applyFill="1" applyBorder="1" applyAlignment="1" applyProtection="1">
      <alignment horizontal="right" vertical="center" wrapText="1"/>
      <protection locked="0"/>
    </xf>
    <xf numFmtId="49" fontId="6" fillId="2" borderId="22" xfId="2" applyNumberFormat="1" applyFont="1" applyFill="1" applyBorder="1" applyAlignment="1" applyProtection="1">
      <alignment horizontal="right" vertical="center"/>
      <protection locked="0"/>
    </xf>
    <xf numFmtId="0" fontId="23" fillId="2" borderId="23" xfId="2" applyFont="1" applyFill="1" applyBorder="1" applyAlignment="1" applyProtection="1">
      <alignment horizontal="center" vertical="center" wrapText="1"/>
      <protection locked="0"/>
    </xf>
    <xf numFmtId="49" fontId="6" fillId="2" borderId="0" xfId="2" applyNumberFormat="1" applyFont="1" applyFill="1" applyBorder="1" applyAlignment="1" applyProtection="1">
      <alignment horizontal="right" vertical="center"/>
      <protection locked="0"/>
    </xf>
    <xf numFmtId="0" fontId="23" fillId="2" borderId="0" xfId="2" applyFont="1" applyFill="1" applyBorder="1" applyAlignment="1" applyProtection="1">
      <alignment horizontal="center" vertical="center" wrapText="1"/>
      <protection locked="0"/>
    </xf>
    <xf numFmtId="4" fontId="23" fillId="2" borderId="0" xfId="2" applyNumberFormat="1" applyFont="1" applyFill="1" applyBorder="1" applyAlignment="1" applyProtection="1">
      <alignment horizontal="right" vertical="center"/>
      <protection locked="0"/>
    </xf>
    <xf numFmtId="4" fontId="21" fillId="2" borderId="0" xfId="0" applyNumberFormat="1" applyFont="1" applyFill="1" applyBorder="1" applyAlignment="1" applyProtection="1">
      <alignment horizontal="center" vertical="center"/>
      <protection locked="0"/>
    </xf>
    <xf numFmtId="49" fontId="4" fillId="2" borderId="0" xfId="2" applyNumberFormat="1" applyFont="1" applyFill="1" applyBorder="1" applyAlignment="1" applyProtection="1">
      <alignment horizontal="right" vertical="center"/>
      <protection locked="0"/>
    </xf>
    <xf numFmtId="0" fontId="4" fillId="2" borderId="0" xfId="2" applyFont="1" applyFill="1" applyBorder="1" applyAlignment="1" applyProtection="1">
      <alignment horizontal="right" vertical="center" wrapText="1"/>
      <protection locked="0"/>
    </xf>
    <xf numFmtId="4" fontId="2" fillId="2" borderId="0" xfId="2" quotePrefix="1" applyNumberFormat="1" applyFont="1" applyFill="1" applyBorder="1" applyAlignment="1" applyProtection="1">
      <alignment horizontal="right" vertical="center"/>
      <protection locked="0"/>
    </xf>
    <xf numFmtId="4" fontId="5" fillId="2" borderId="0" xfId="0" applyNumberFormat="1" applyFont="1" applyFill="1" applyBorder="1" applyAlignment="1" applyProtection="1">
      <alignment vertical="center"/>
      <protection locked="0"/>
    </xf>
    <xf numFmtId="4" fontId="3" fillId="2" borderId="0" xfId="0" applyNumberFormat="1" applyFont="1" applyFill="1" applyProtection="1">
      <protection locked="0"/>
    </xf>
    <xf numFmtId="0" fontId="5" fillId="0" borderId="27" xfId="2" applyFont="1" applyFill="1" applyBorder="1" applyAlignment="1" applyProtection="1">
      <alignment vertical="center" wrapText="1"/>
      <protection locked="0"/>
    </xf>
    <xf numFmtId="0" fontId="5" fillId="0" borderId="14" xfId="2" applyFont="1" applyFill="1" applyBorder="1" applyAlignment="1" applyProtection="1">
      <alignment horizontal="center" vertical="center" wrapText="1"/>
      <protection locked="0"/>
    </xf>
    <xf numFmtId="0" fontId="25" fillId="2" borderId="4" xfId="0" applyFont="1" applyFill="1" applyBorder="1" applyProtection="1">
      <protection locked="0"/>
    </xf>
    <xf numFmtId="0" fontId="24"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8" xfId="2" applyFont="1" applyFill="1" applyBorder="1" applyAlignment="1" applyProtection="1">
      <alignment horizontal="center" vertical="center" wrapText="1"/>
      <protection locked="0"/>
    </xf>
    <xf numFmtId="0" fontId="5" fillId="0" borderId="2" xfId="2" applyFont="1" applyFill="1" applyBorder="1" applyAlignment="1" applyProtection="1">
      <alignment vertical="center" wrapText="1"/>
      <protection locked="0"/>
    </xf>
    <xf numFmtId="0" fontId="24" fillId="2" borderId="7" xfId="0" applyFont="1" applyFill="1" applyBorder="1" applyProtection="1">
      <protection locked="0"/>
    </xf>
    <xf numFmtId="0" fontId="24" fillId="2" borderId="0" xfId="0" applyFont="1" applyFill="1" applyBorder="1" applyProtection="1">
      <protection locked="0"/>
    </xf>
    <xf numFmtId="0" fontId="3" fillId="2" borderId="8" xfId="0" applyFont="1" applyFill="1" applyBorder="1" applyAlignment="1" applyProtection="1">
      <alignment vertical="center"/>
      <protection locked="0"/>
    </xf>
    <xf numFmtId="0" fontId="3" fillId="0" borderId="2" xfId="2" applyFont="1" applyFill="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9" xfId="2" applyFont="1" applyFill="1" applyBorder="1" applyAlignment="1" applyProtection="1">
      <alignment horizontal="center" vertical="center" wrapText="1"/>
      <protection locked="0"/>
    </xf>
    <xf numFmtId="0" fontId="5" fillId="0" borderId="20" xfId="2" applyFont="1" applyFill="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Fill="1" applyBorder="1" applyAlignment="1" applyProtection="1">
      <alignment vertical="top" wrapText="1"/>
      <protection locked="0"/>
    </xf>
    <xf numFmtId="4" fontId="3" fillId="3" borderId="30" xfId="2" applyNumberFormat="1" applyFont="1" applyFill="1" applyBorder="1" applyAlignment="1" applyProtection="1">
      <alignment horizontal="right" vertical="center"/>
      <protection locked="0"/>
    </xf>
    <xf numFmtId="0" fontId="5" fillId="2" borderId="24"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0" fontId="13" fillId="2" borderId="25"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4" fontId="5" fillId="2" borderId="18" xfId="0" applyNumberFormat="1" applyFont="1" applyFill="1" applyBorder="1" applyAlignment="1" applyProtection="1">
      <alignment vertical="center"/>
    </xf>
    <xf numFmtId="4" fontId="3" fillId="2" borderId="18" xfId="0" applyNumberFormat="1" applyFont="1" applyFill="1" applyBorder="1" applyAlignment="1" applyProtection="1">
      <alignment vertical="center"/>
    </xf>
    <xf numFmtId="4" fontId="3" fillId="2" borderId="2" xfId="0" applyNumberFormat="1" applyFont="1" applyFill="1" applyBorder="1" applyAlignment="1" applyProtection="1">
      <alignment vertical="center"/>
    </xf>
    <xf numFmtId="4" fontId="21" fillId="2" borderId="29" xfId="0" applyNumberFormat="1" applyFont="1" applyFill="1" applyBorder="1" applyAlignment="1" applyProtection="1">
      <alignment horizontal="center" vertical="center"/>
    </xf>
    <xf numFmtId="9" fontId="16" fillId="2" borderId="38" xfId="1" applyFont="1" applyFill="1" applyBorder="1" applyAlignment="1" applyProtection="1">
      <alignment horizontal="center" vertical="center"/>
    </xf>
    <xf numFmtId="4" fontId="5" fillId="2" borderId="2" xfId="0" applyNumberFormat="1" applyFont="1" applyFill="1" applyBorder="1" applyAlignment="1" applyProtection="1">
      <alignment vertical="center"/>
    </xf>
    <xf numFmtId="0" fontId="5" fillId="2" borderId="19" xfId="0" applyFont="1" applyFill="1" applyBorder="1" applyAlignment="1" applyProtection="1">
      <alignment horizontal="center" vertical="center"/>
    </xf>
    <xf numFmtId="4" fontId="21" fillId="2" borderId="20" xfId="0" applyNumberFormat="1" applyFont="1" applyFill="1" applyBorder="1" applyAlignment="1" applyProtection="1">
      <alignment horizontal="center" vertical="center"/>
    </xf>
    <xf numFmtId="0" fontId="5" fillId="2" borderId="30" xfId="0" applyFont="1" applyFill="1" applyBorder="1" applyAlignment="1" applyProtection="1">
      <alignment horizontal="center" vertical="center"/>
    </xf>
    <xf numFmtId="0" fontId="5" fillId="2" borderId="6"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protection locked="0"/>
    </xf>
    <xf numFmtId="0" fontId="5" fillId="2" borderId="11" xfId="0" applyFont="1" applyFill="1" applyBorder="1" applyAlignment="1" applyProtection="1">
      <alignment horizontal="center" vertical="center"/>
      <protection locked="0"/>
    </xf>
    <xf numFmtId="0" fontId="19" fillId="5" borderId="31" xfId="0" applyFont="1" applyFill="1" applyBorder="1" applyAlignment="1" applyProtection="1">
      <alignment vertical="center"/>
      <protection locked="0"/>
    </xf>
    <xf numFmtId="0" fontId="19" fillId="5" borderId="32" xfId="0" applyFont="1" applyFill="1" applyBorder="1" applyAlignment="1" applyProtection="1">
      <alignment horizontal="center" vertical="center"/>
      <protection locked="0"/>
    </xf>
    <xf numFmtId="0" fontId="19" fillId="5" borderId="32" xfId="0" applyFont="1" applyFill="1" applyBorder="1" applyAlignment="1" applyProtection="1">
      <alignment vertical="center"/>
      <protection locked="0"/>
    </xf>
    <xf numFmtId="0" fontId="19" fillId="5" borderId="33" xfId="0" applyFont="1" applyFill="1" applyBorder="1" applyAlignment="1" applyProtection="1">
      <alignment vertical="center"/>
      <protection locked="0"/>
    </xf>
    <xf numFmtId="0" fontId="17" fillId="5" borderId="2" xfId="0" applyFont="1" applyFill="1" applyBorder="1" applyAlignment="1" applyProtection="1">
      <alignment horizontal="center" vertical="center"/>
      <protection locked="0"/>
    </xf>
    <xf numFmtId="0" fontId="21" fillId="9" borderId="0" xfId="0" applyFont="1" applyFill="1" applyAlignment="1" applyProtection="1">
      <alignment horizontal="center" vertical="center"/>
      <protection locked="0"/>
    </xf>
    <xf numFmtId="0" fontId="21"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3" xfId="0" applyFont="1" applyFill="1" applyBorder="1" applyAlignment="1" applyProtection="1">
      <alignment vertical="center" wrapText="1"/>
      <protection locked="0"/>
    </xf>
    <xf numFmtId="0" fontId="10" fillId="2" borderId="33" xfId="0" applyFont="1" applyFill="1" applyBorder="1" applyAlignment="1" applyProtection="1">
      <alignment horizontal="left" vertical="center" wrapText="1" indent="1"/>
      <protection locked="0"/>
    </xf>
    <xf numFmtId="0" fontId="10" fillId="2" borderId="33" xfId="0" applyFont="1" applyFill="1" applyBorder="1" applyAlignment="1" applyProtection="1">
      <alignment vertical="center" wrapText="1"/>
      <protection locked="0"/>
    </xf>
    <xf numFmtId="3" fontId="3" fillId="2" borderId="0" xfId="0" applyNumberFormat="1" applyFont="1" applyFill="1" applyProtection="1">
      <protection locked="0"/>
    </xf>
    <xf numFmtId="0" fontId="5" fillId="2" borderId="2" xfId="0" applyFont="1" applyFill="1" applyBorder="1" applyAlignment="1" applyProtection="1">
      <alignment horizontal="right" vertical="center"/>
      <protection locked="0"/>
    </xf>
    <xf numFmtId="0" fontId="3" fillId="2" borderId="33" xfId="0" applyFont="1" applyFill="1" applyBorder="1" applyAlignment="1" applyProtection="1">
      <alignment horizontal="left" vertical="center" wrapText="1" indent="1"/>
      <protection locked="0"/>
    </xf>
    <xf numFmtId="0" fontId="9" fillId="2" borderId="31" xfId="0" applyFont="1" applyFill="1" applyBorder="1" applyAlignment="1" applyProtection="1">
      <alignment vertical="center" wrapText="1"/>
      <protection locked="0"/>
    </xf>
    <xf numFmtId="0" fontId="9" fillId="2" borderId="33" xfId="0" applyFont="1" applyFill="1" applyBorder="1" applyAlignment="1" applyProtection="1">
      <alignment vertical="center" wrapText="1"/>
      <protection locked="0"/>
    </xf>
    <xf numFmtId="0" fontId="9" fillId="2" borderId="33" xfId="0" applyFont="1" applyFill="1" applyBorder="1" applyAlignment="1" applyProtection="1">
      <alignment horizontal="left" vertical="center" wrapText="1"/>
      <protection locked="0"/>
    </xf>
    <xf numFmtId="3" fontId="5" fillId="3" borderId="38" xfId="0" applyNumberFormat="1" applyFont="1" applyFill="1" applyBorder="1" applyAlignment="1" applyProtection="1">
      <alignment vertical="center"/>
      <protection locked="0"/>
    </xf>
    <xf numFmtId="0" fontId="5" fillId="6" borderId="0" xfId="0" applyFont="1" applyFill="1" applyProtection="1">
      <protection locked="0"/>
    </xf>
    <xf numFmtId="0" fontId="13" fillId="2" borderId="2" xfId="0" applyFont="1" applyFill="1" applyBorder="1" applyAlignment="1" applyProtection="1">
      <alignment horizontal="center" vertical="center"/>
      <protection locked="0"/>
    </xf>
    <xf numFmtId="0" fontId="21"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6"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0" xfId="0" applyFont="1" applyFill="1" applyBorder="1" applyAlignment="1" applyProtection="1">
      <alignment horizontal="center" vertical="center"/>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8" xfId="0" applyNumberFormat="1" applyFont="1" applyFill="1" applyBorder="1" applyProtection="1">
      <protection locked="0"/>
    </xf>
    <xf numFmtId="0" fontId="23" fillId="2" borderId="0" xfId="0" applyFont="1" applyFill="1" applyBorder="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20" fillId="9" borderId="0" xfId="0" applyFont="1" applyFill="1" applyProtection="1"/>
    <xf numFmtId="0" fontId="19" fillId="5" borderId="33" xfId="0" applyFont="1" applyFill="1" applyBorder="1" applyAlignment="1" applyProtection="1">
      <alignment horizontal="center" vertical="center"/>
    </xf>
    <xf numFmtId="0" fontId="8" fillId="5" borderId="2" xfId="0" applyFont="1" applyFill="1" applyBorder="1" applyProtection="1"/>
    <xf numFmtId="3" fontId="12" fillId="2" borderId="0" xfId="0" applyNumberFormat="1" applyFont="1" applyFill="1" applyAlignment="1" applyProtection="1">
      <alignment horizontal="center" vertical="center"/>
    </xf>
    <xf numFmtId="3" fontId="3" fillId="0" borderId="38" xfId="0" applyNumberFormat="1" applyFont="1" applyFill="1" applyBorder="1" applyAlignment="1" applyProtection="1">
      <alignment vertical="center"/>
    </xf>
    <xf numFmtId="3" fontId="5" fillId="2" borderId="38" xfId="0" applyNumberFormat="1" applyFont="1" applyFill="1" applyBorder="1" applyProtection="1"/>
    <xf numFmtId="3" fontId="3" fillId="2" borderId="38" xfId="0" applyNumberFormat="1" applyFont="1" applyFill="1" applyBorder="1" applyProtection="1"/>
    <xf numFmtId="3" fontId="2" fillId="2" borderId="0" xfId="0" applyNumberFormat="1" applyFont="1" applyFill="1" applyBorder="1" applyAlignment="1" applyProtection="1">
      <alignment vertical="top" wrapText="1"/>
      <protection locked="0"/>
    </xf>
    <xf numFmtId="4" fontId="2" fillId="2" borderId="0" xfId="0" applyNumberFormat="1" applyFont="1" applyFill="1" applyBorder="1" applyAlignment="1" applyProtection="1">
      <alignment horizontal="right" vertical="top"/>
      <protection locked="0"/>
    </xf>
    <xf numFmtId="4" fontId="2" fillId="0" borderId="0" xfId="0" applyNumberFormat="1" applyFont="1" applyBorder="1" applyAlignment="1" applyProtection="1">
      <alignment horizontal="right" vertical="top"/>
      <protection locked="0"/>
    </xf>
    <xf numFmtId="3" fontId="2" fillId="0" borderId="38"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protection locked="0"/>
    </xf>
    <xf numFmtId="3" fontId="3" fillId="3" borderId="39" xfId="0" applyNumberFormat="1" applyFont="1" applyFill="1" applyBorder="1" applyAlignment="1" applyProtection="1">
      <alignment vertical="center"/>
      <protection locked="0"/>
    </xf>
    <xf numFmtId="3" fontId="3" fillId="3" borderId="65" xfId="0" applyNumberFormat="1" applyFont="1" applyFill="1" applyBorder="1" applyAlignment="1" applyProtection="1">
      <alignment vertical="center"/>
      <protection locked="0"/>
    </xf>
    <xf numFmtId="0" fontId="2" fillId="2" borderId="38" xfId="0" applyFont="1" applyFill="1" applyBorder="1" applyAlignment="1" applyProtection="1">
      <alignment vertical="top" wrapText="1"/>
      <protection locked="0"/>
    </xf>
    <xf numFmtId="10" fontId="2" fillId="2" borderId="38" xfId="0" applyNumberFormat="1" applyFont="1" applyFill="1" applyBorder="1" applyAlignment="1" applyProtection="1">
      <alignment horizontal="right" vertical="top"/>
      <protection locked="0"/>
    </xf>
    <xf numFmtId="3" fontId="5" fillId="2" borderId="39" xfId="0" applyNumberFormat="1" applyFont="1" applyFill="1" applyBorder="1" applyAlignment="1" applyProtection="1">
      <alignment vertical="center"/>
    </xf>
    <xf numFmtId="3" fontId="5" fillId="2" borderId="65" xfId="0" applyNumberFormat="1" applyFont="1" applyFill="1" applyBorder="1" applyAlignment="1" applyProtection="1">
      <alignment vertical="center"/>
    </xf>
    <xf numFmtId="0" fontId="5" fillId="2" borderId="25" xfId="0" applyFont="1" applyFill="1" applyBorder="1" applyAlignment="1" applyProtection="1">
      <alignment horizontal="center" vertical="center"/>
      <protection locked="0"/>
    </xf>
    <xf numFmtId="0" fontId="3" fillId="2" borderId="2" xfId="0" applyFont="1" applyFill="1" applyBorder="1" applyAlignment="1" applyProtection="1">
      <alignment horizontal="left" vertical="center" wrapText="1"/>
    </xf>
    <xf numFmtId="0" fontId="3" fillId="2" borderId="52" xfId="0" applyFont="1" applyFill="1" applyBorder="1" applyAlignment="1" applyProtection="1">
      <alignment horizontal="left" wrapText="1"/>
    </xf>
    <xf numFmtId="0" fontId="3" fillId="2" borderId="46" xfId="0" applyFont="1" applyFill="1" applyBorder="1" applyAlignment="1" applyProtection="1">
      <alignment horizontal="left" wrapText="1"/>
    </xf>
    <xf numFmtId="0" fontId="3" fillId="2" borderId="58" xfId="0" applyFont="1" applyFill="1" applyBorder="1" applyAlignment="1" applyProtection="1">
      <alignment horizontal="left" wrapText="1"/>
    </xf>
    <xf numFmtId="0" fontId="3" fillId="2" borderId="52" xfId="0" applyFont="1" applyFill="1" applyBorder="1" applyAlignment="1" applyProtection="1">
      <alignment horizontal="left" vertical="center" wrapText="1"/>
    </xf>
    <xf numFmtId="0" fontId="3" fillId="2" borderId="46" xfId="0" applyFont="1" applyFill="1" applyBorder="1" applyAlignment="1" applyProtection="1">
      <alignment horizontal="left" vertical="center" wrapText="1"/>
    </xf>
    <xf numFmtId="0" fontId="3" fillId="2" borderId="58" xfId="0" applyFont="1" applyFill="1" applyBorder="1" applyAlignment="1" applyProtection="1">
      <alignment horizontal="left" vertical="center" wrapText="1"/>
    </xf>
    <xf numFmtId="0" fontId="3" fillId="2" borderId="53" xfId="0" applyFont="1" applyFill="1" applyBorder="1" applyAlignment="1" applyProtection="1">
      <alignment horizontal="left" vertical="center" wrapText="1"/>
    </xf>
    <xf numFmtId="0" fontId="3" fillId="2" borderId="0" xfId="0" applyFont="1" applyFill="1" applyBorder="1" applyAlignment="1" applyProtection="1">
      <alignment horizontal="left" vertical="center" wrapText="1"/>
    </xf>
    <xf numFmtId="0" fontId="3" fillId="2" borderId="51" xfId="0" applyFont="1" applyFill="1" applyBorder="1" applyAlignment="1" applyProtection="1">
      <alignment horizontal="left" vertical="center" wrapText="1"/>
    </xf>
    <xf numFmtId="0" fontId="3" fillId="2" borderId="63" xfId="0" applyFont="1" applyFill="1" applyBorder="1" applyAlignment="1" applyProtection="1">
      <alignment horizontal="left" vertical="center" wrapText="1"/>
    </xf>
    <xf numFmtId="0" fontId="3" fillId="2" borderId="34" xfId="0" applyFont="1" applyFill="1" applyBorder="1" applyAlignment="1" applyProtection="1">
      <alignment horizontal="left" vertical="center" wrapText="1"/>
    </xf>
    <xf numFmtId="0" fontId="3" fillId="2" borderId="57" xfId="0" applyFont="1" applyFill="1" applyBorder="1" applyAlignment="1" applyProtection="1">
      <alignment horizontal="left" vertical="center" wrapText="1"/>
    </xf>
    <xf numFmtId="0" fontId="5" fillId="7" borderId="31" xfId="0" applyFont="1" applyFill="1" applyBorder="1" applyAlignment="1" applyProtection="1">
      <alignment horizontal="left" vertical="center" wrapText="1"/>
      <protection locked="0"/>
    </xf>
    <xf numFmtId="0" fontId="5" fillId="7" borderId="32" xfId="0" applyFont="1" applyFill="1" applyBorder="1" applyAlignment="1" applyProtection="1">
      <alignment horizontal="left" vertical="center" wrapText="1"/>
      <protection locked="0"/>
    </xf>
    <xf numFmtId="0" fontId="5" fillId="7" borderId="33"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center" vertical="center"/>
      <protection locked="0"/>
    </xf>
    <xf numFmtId="0" fontId="5" fillId="2" borderId="32"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19" fillId="5" borderId="31" xfId="0" applyFont="1" applyFill="1" applyBorder="1" applyAlignment="1" applyProtection="1">
      <alignment horizontal="center" vertical="center"/>
      <protection locked="0"/>
    </xf>
    <xf numFmtId="0" fontId="19" fillId="5" borderId="32" xfId="0" applyFont="1" applyFill="1" applyBorder="1" applyAlignment="1" applyProtection="1">
      <alignment horizontal="center" vertical="center"/>
      <protection locked="0"/>
    </xf>
    <xf numFmtId="0" fontId="19" fillId="5" borderId="33"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3" xfId="0" applyFont="1" applyFill="1" applyBorder="1" applyAlignment="1" applyProtection="1">
      <alignment horizontal="center" vertical="center"/>
      <protection locked="0"/>
    </xf>
    <xf numFmtId="0" fontId="5" fillId="3" borderId="42"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3" xfId="0" applyFont="1" applyFill="1" applyBorder="1" applyAlignment="1" applyProtection="1">
      <alignment horizontal="center" vertical="center"/>
      <protection locked="0"/>
    </xf>
    <xf numFmtId="0" fontId="3" fillId="3" borderId="42" xfId="0" applyFont="1" applyFill="1" applyBorder="1" applyAlignment="1" applyProtection="1">
      <alignment horizontal="center" vertical="center"/>
      <protection locked="0"/>
    </xf>
    <xf numFmtId="0" fontId="22" fillId="2" borderId="0" xfId="0" applyFont="1" applyFill="1" applyAlignment="1" applyProtection="1">
      <alignment horizontal="left"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4" xfId="0" applyFont="1" applyFill="1" applyBorder="1" applyAlignment="1" applyProtection="1">
      <alignment horizontal="center" vertical="center"/>
      <protection locked="0"/>
    </xf>
    <xf numFmtId="0" fontId="8" fillId="5" borderId="34" xfId="0" applyFont="1" applyFill="1" applyBorder="1" applyAlignment="1" applyProtection="1">
      <alignment horizontal="center" vertical="center"/>
      <protection locked="0"/>
    </xf>
    <xf numFmtId="0" fontId="8" fillId="5" borderId="35" xfId="0" applyFont="1" applyFill="1" applyBorder="1" applyAlignment="1" applyProtection="1">
      <alignment horizontal="center" vertical="center"/>
      <protection locked="0"/>
    </xf>
    <xf numFmtId="0" fontId="3" fillId="2" borderId="1" xfId="0" applyFont="1" applyFill="1" applyBorder="1" applyAlignment="1" applyProtection="1">
      <alignment horizontal="right" vertical="center"/>
      <protection locked="0"/>
    </xf>
    <xf numFmtId="0" fontId="3" fillId="2" borderId="3" xfId="0" applyFont="1" applyFill="1" applyBorder="1" applyAlignment="1" applyProtection="1">
      <alignment horizontal="right" vertical="center"/>
      <protection locked="0"/>
    </xf>
    <xf numFmtId="0" fontId="9" fillId="2" borderId="31" xfId="0" applyFont="1" applyFill="1" applyBorder="1" applyAlignment="1" applyProtection="1">
      <alignment horizontal="left" vertical="center" wrapText="1"/>
      <protection locked="0"/>
    </xf>
    <xf numFmtId="0" fontId="9" fillId="2" borderId="33"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center" vertical="center" wrapText="1"/>
      <protection locked="0"/>
    </xf>
    <xf numFmtId="0" fontId="9" fillId="2" borderId="33" xfId="0" applyFont="1" applyFill="1" applyBorder="1" applyAlignment="1" applyProtection="1">
      <alignment horizontal="center" vertical="center" wrapText="1"/>
      <protection locked="0"/>
    </xf>
    <xf numFmtId="0" fontId="3" fillId="2" borderId="31" xfId="0" applyFont="1" applyFill="1" applyBorder="1" applyAlignment="1" applyProtection="1">
      <alignment horizontal="left" vertical="center" wrapText="1" indent="1"/>
      <protection locked="0"/>
    </xf>
    <xf numFmtId="0" fontId="3" fillId="2" borderId="33" xfId="0" applyFont="1" applyFill="1" applyBorder="1" applyAlignment="1" applyProtection="1">
      <alignment horizontal="left" vertical="center" wrapText="1" indent="1"/>
      <protection locked="0"/>
    </xf>
    <xf numFmtId="0" fontId="10" fillId="2" borderId="58" xfId="0" applyFont="1" applyFill="1" applyBorder="1" applyAlignment="1" applyProtection="1">
      <alignment horizontal="left" vertical="center" wrapText="1"/>
      <protection locked="0"/>
    </xf>
    <xf numFmtId="0" fontId="10" fillId="2" borderId="57"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left" vertical="center" wrapText="1"/>
      <protection locked="0"/>
    </xf>
    <xf numFmtId="0" fontId="5" fillId="2" borderId="33"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center" vertical="center" wrapText="1"/>
      <protection locked="0"/>
    </xf>
    <xf numFmtId="0" fontId="5" fillId="2" borderId="33"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2" xfId="0" applyFont="1" applyFill="1" applyBorder="1" applyAlignment="1">
      <alignment horizontal="left" vertical="top" wrapText="1"/>
    </xf>
    <xf numFmtId="0" fontId="2" fillId="9" borderId="33" xfId="0" applyFont="1" applyFill="1" applyBorder="1" applyAlignment="1">
      <alignment horizontal="left" vertical="top" wrapText="1"/>
    </xf>
    <xf numFmtId="4" fontId="2" fillId="2" borderId="55" xfId="0" applyNumberFormat="1" applyFont="1" applyFill="1" applyBorder="1" applyAlignment="1">
      <alignment horizontal="center" vertical="center" wrapText="1"/>
    </xf>
    <xf numFmtId="4" fontId="2" fillId="2" borderId="59" xfId="0" applyNumberFormat="1" applyFont="1" applyFill="1" applyBorder="1" applyAlignment="1">
      <alignment horizontal="center" vertical="center" wrapText="1"/>
    </xf>
    <xf numFmtId="4" fontId="2" fillId="2" borderId="60" xfId="0" applyNumberFormat="1" applyFont="1" applyFill="1" applyBorder="1" applyAlignment="1">
      <alignment horizontal="center" vertical="center" wrapText="1"/>
    </xf>
    <xf numFmtId="0" fontId="10" fillId="2" borderId="0" xfId="0" applyFont="1" applyFill="1" applyBorder="1" applyAlignment="1">
      <alignment horizontal="left" vertical="top" wrapText="1"/>
    </xf>
    <xf numFmtId="0" fontId="10" fillId="2" borderId="51" xfId="0" applyFont="1" applyFill="1" applyBorder="1" applyAlignment="1">
      <alignment horizontal="left" vertical="top" wrapText="1"/>
    </xf>
    <xf numFmtId="4" fontId="10" fillId="2" borderId="0" xfId="0" applyNumberFormat="1" applyFont="1" applyFill="1" applyBorder="1" applyAlignment="1">
      <alignment horizontal="left" vertical="top" wrapText="1"/>
    </xf>
    <xf numFmtId="4" fontId="2" fillId="2" borderId="0" xfId="0" applyNumberFormat="1" applyFont="1" applyFill="1" applyBorder="1" applyAlignment="1">
      <alignment horizontal="left" vertical="top" wrapText="1"/>
    </xf>
    <xf numFmtId="4" fontId="10" fillId="2" borderId="51" xfId="0" applyNumberFormat="1" applyFont="1" applyFill="1" applyBorder="1" applyAlignment="1">
      <alignment horizontal="left" vertical="top" wrapText="1"/>
    </xf>
    <xf numFmtId="0" fontId="2" fillId="2" borderId="49"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10" fillId="2" borderId="0" xfId="0" applyFont="1" applyFill="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10" fillId="2" borderId="62" xfId="0" applyFont="1" applyFill="1" applyBorder="1" applyAlignment="1">
      <alignment horizontal="left" vertical="top" wrapText="1"/>
    </xf>
    <xf numFmtId="0" fontId="10" fillId="2" borderId="61" xfId="0" applyFont="1" applyFill="1" applyBorder="1" applyAlignment="1">
      <alignment horizontal="left" vertical="top" wrapText="1"/>
    </xf>
    <xf numFmtId="0" fontId="2" fillId="2" borderId="34" xfId="0" applyFont="1" applyFill="1" applyBorder="1" applyAlignment="1" applyProtection="1">
      <alignment horizontal="left" vertical="top" wrapText="1"/>
    </xf>
    <xf numFmtId="0" fontId="2" fillId="2" borderId="46" xfId="0" applyFont="1" applyFill="1" applyBorder="1" applyAlignment="1" applyProtection="1">
      <alignment horizontal="left" vertical="top" wrapText="1"/>
    </xf>
  </cellXfs>
  <cellStyles count="3">
    <cellStyle name="Normal" xfId="0" builtinId="0"/>
    <cellStyle name="Normal 2" xfId="2"/>
    <cellStyle name="Percent" xfId="1" builtinId="5"/>
  </cellStyles>
  <dxfs count="14">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2:U82"/>
  <sheetViews>
    <sheetView topLeftCell="A31" zoomScaleNormal="100" workbookViewId="0">
      <selection activeCell="H28" sqref="H28"/>
    </sheetView>
  </sheetViews>
  <sheetFormatPr defaultRowHeight="13.8"/>
  <cols>
    <col min="1" max="1" width="6.77734375" style="80" customWidth="1"/>
    <col min="2" max="2" width="6.21875" style="92" customWidth="1"/>
    <col min="3" max="4" width="8.88671875" style="80"/>
    <col min="5" max="5" width="7.109375" style="80" customWidth="1"/>
    <col min="6" max="7" width="8.88671875" style="80"/>
    <col min="8" max="8" width="12.77734375" style="80" customWidth="1"/>
    <col min="9" max="9" width="11" style="80" customWidth="1"/>
    <col min="10" max="10" width="16.88671875" style="80" customWidth="1"/>
    <col min="11" max="19" width="8.88671875" style="80"/>
    <col min="20" max="20" width="10.33203125" style="80" customWidth="1"/>
    <col min="21" max="21" width="5" style="80" customWidth="1"/>
    <col min="22" max="16384" width="8.88671875" style="80"/>
  </cols>
  <sheetData>
    <row r="2" spans="2:21" ht="14.4" thickBot="1">
      <c r="B2" s="93"/>
      <c r="C2" s="94"/>
      <c r="D2" s="94"/>
      <c r="E2" s="94"/>
      <c r="F2" s="94"/>
      <c r="G2" s="94"/>
      <c r="H2" s="94"/>
      <c r="I2" s="94"/>
      <c r="J2" s="94"/>
      <c r="K2" s="94"/>
      <c r="L2" s="94"/>
      <c r="M2" s="94"/>
      <c r="N2" s="94"/>
      <c r="O2" s="94"/>
      <c r="P2" s="94"/>
      <c r="Q2" s="94"/>
      <c r="R2" s="94"/>
      <c r="S2" s="94"/>
      <c r="T2" s="94"/>
      <c r="U2" s="79"/>
    </row>
    <row r="3" spans="2:21">
      <c r="B3" s="93"/>
      <c r="C3" s="95" t="s">
        <v>58</v>
      </c>
      <c r="D3" s="96"/>
      <c r="E3" s="97"/>
      <c r="F3" s="97"/>
      <c r="G3" s="97"/>
      <c r="H3" s="97"/>
      <c r="I3" s="98"/>
      <c r="J3" s="99"/>
      <c r="K3" s="94"/>
      <c r="L3" s="94"/>
      <c r="M3" s="94"/>
      <c r="N3" s="94"/>
      <c r="O3" s="94"/>
      <c r="P3" s="94"/>
      <c r="Q3" s="94"/>
      <c r="R3" s="94"/>
      <c r="S3" s="94"/>
      <c r="T3" s="94"/>
      <c r="U3" s="79"/>
    </row>
    <row r="4" spans="2:21">
      <c r="B4" s="93"/>
      <c r="C4" s="100" t="s">
        <v>226</v>
      </c>
      <c r="D4" s="101"/>
      <c r="E4" s="99"/>
      <c r="F4" s="99"/>
      <c r="G4" s="99"/>
      <c r="H4" s="99"/>
      <c r="I4" s="102"/>
      <c r="J4" s="99"/>
      <c r="K4" s="94"/>
      <c r="L4" s="94"/>
      <c r="M4" s="94"/>
      <c r="N4" s="94"/>
      <c r="O4" s="94"/>
      <c r="P4" s="94"/>
      <c r="Q4" s="94"/>
      <c r="R4" s="94"/>
      <c r="S4" s="94"/>
      <c r="T4" s="94"/>
      <c r="U4" s="79"/>
    </row>
    <row r="5" spans="2:21" ht="14.4" thickBot="1">
      <c r="B5" s="93"/>
      <c r="C5" s="103" t="s">
        <v>225</v>
      </c>
      <c r="D5" s="104"/>
      <c r="E5" s="105"/>
      <c r="F5" s="105"/>
      <c r="G5" s="105"/>
      <c r="H5" s="105"/>
      <c r="I5" s="106"/>
      <c r="J5" s="99"/>
      <c r="K5" s="94"/>
      <c r="L5" s="94"/>
      <c r="M5" s="94"/>
      <c r="N5" s="94"/>
      <c r="O5" s="94"/>
      <c r="P5" s="94"/>
      <c r="Q5" s="94"/>
      <c r="R5" s="94"/>
      <c r="S5" s="94"/>
      <c r="T5" s="94"/>
      <c r="U5" s="79"/>
    </row>
    <row r="6" spans="2:21">
      <c r="B6" s="93"/>
      <c r="C6" s="94"/>
      <c r="D6" s="94"/>
      <c r="E6" s="94"/>
      <c r="F6" s="94"/>
      <c r="G6" s="94"/>
      <c r="H6" s="94"/>
      <c r="I6" s="94"/>
      <c r="J6" s="94"/>
      <c r="K6" s="94"/>
      <c r="L6" s="94"/>
      <c r="M6" s="94"/>
      <c r="N6" s="94"/>
      <c r="O6" s="94"/>
      <c r="P6" s="94"/>
      <c r="Q6" s="94"/>
      <c r="R6" s="94"/>
      <c r="S6" s="94"/>
      <c r="T6" s="94"/>
      <c r="U6" s="79"/>
    </row>
    <row r="7" spans="2:21">
      <c r="B7" s="93"/>
      <c r="C7" s="94"/>
      <c r="D7" s="94"/>
      <c r="E7" s="94"/>
      <c r="F7" s="94"/>
      <c r="G7" s="94"/>
      <c r="H7" s="94"/>
      <c r="I7" s="94"/>
      <c r="J7" s="94"/>
      <c r="K7" s="94"/>
      <c r="L7" s="94"/>
      <c r="M7" s="94"/>
      <c r="N7" s="94"/>
      <c r="O7" s="94"/>
      <c r="P7" s="94"/>
      <c r="Q7" s="94"/>
      <c r="R7" s="94"/>
      <c r="S7" s="94"/>
      <c r="T7" s="94"/>
      <c r="U7" s="79"/>
    </row>
    <row r="8" spans="2:21">
      <c r="B8" s="93" t="s">
        <v>188</v>
      </c>
      <c r="C8" s="107" t="s">
        <v>218</v>
      </c>
      <c r="D8" s="94"/>
      <c r="E8" s="94"/>
      <c r="F8" s="94"/>
      <c r="G8" s="94"/>
      <c r="H8" s="94"/>
      <c r="I8" s="94"/>
      <c r="J8" s="94"/>
      <c r="K8" s="94"/>
      <c r="L8" s="94"/>
      <c r="M8" s="94"/>
      <c r="N8" s="94"/>
      <c r="O8" s="94"/>
      <c r="P8" s="94"/>
      <c r="Q8" s="94"/>
      <c r="R8" s="94"/>
      <c r="S8" s="94"/>
      <c r="T8" s="94"/>
      <c r="U8" s="79"/>
    </row>
    <row r="9" spans="2:21">
      <c r="B9" s="93"/>
      <c r="C9" s="94" t="s">
        <v>219</v>
      </c>
      <c r="D9" s="94"/>
      <c r="E9" s="94"/>
      <c r="F9" s="94"/>
      <c r="G9" s="94"/>
      <c r="H9" s="94"/>
      <c r="I9" s="94"/>
      <c r="J9" s="94"/>
      <c r="K9" s="94"/>
      <c r="L9" s="94"/>
      <c r="M9" s="94"/>
      <c r="N9" s="94"/>
      <c r="O9" s="94"/>
      <c r="P9" s="94"/>
      <c r="Q9" s="94"/>
      <c r="R9" s="94"/>
      <c r="S9" s="94"/>
      <c r="T9" s="94"/>
      <c r="U9" s="79"/>
    </row>
    <row r="10" spans="2:21">
      <c r="B10" s="93"/>
      <c r="C10" s="94" t="s">
        <v>220</v>
      </c>
      <c r="D10" s="94"/>
      <c r="E10" s="94"/>
      <c r="F10" s="94"/>
      <c r="G10" s="94"/>
      <c r="H10" s="94"/>
      <c r="I10" s="94"/>
      <c r="J10" s="94"/>
      <c r="K10" s="94"/>
      <c r="L10" s="94"/>
      <c r="M10" s="94"/>
      <c r="N10" s="94"/>
      <c r="O10" s="94"/>
      <c r="P10" s="94"/>
      <c r="Q10" s="94"/>
      <c r="R10" s="94"/>
      <c r="S10" s="94"/>
      <c r="T10" s="94"/>
      <c r="U10" s="79"/>
    </row>
    <row r="11" spans="2:21">
      <c r="B11" s="93"/>
      <c r="C11" s="94"/>
      <c r="D11" s="94"/>
      <c r="E11" s="94"/>
      <c r="F11" s="94"/>
      <c r="G11" s="94"/>
      <c r="H11" s="94"/>
      <c r="I11" s="94"/>
      <c r="J11" s="94"/>
      <c r="K11" s="94"/>
      <c r="L11" s="94"/>
      <c r="M11" s="94"/>
      <c r="N11" s="94"/>
      <c r="O11" s="94"/>
      <c r="P11" s="94"/>
      <c r="Q11" s="94"/>
      <c r="R11" s="94"/>
      <c r="S11" s="94"/>
      <c r="T11" s="94"/>
      <c r="U11" s="79"/>
    </row>
    <row r="12" spans="2:21">
      <c r="B12" s="93" t="s">
        <v>189</v>
      </c>
      <c r="C12" s="94" t="s">
        <v>190</v>
      </c>
      <c r="D12" s="94"/>
      <c r="E12" s="94"/>
      <c r="F12" s="94"/>
      <c r="G12" s="94"/>
      <c r="H12" s="94"/>
      <c r="I12" s="94"/>
      <c r="J12" s="94"/>
      <c r="K12" s="94"/>
      <c r="L12" s="94"/>
      <c r="M12" s="94"/>
      <c r="N12" s="94"/>
      <c r="O12" s="94"/>
      <c r="P12" s="94"/>
      <c r="Q12" s="94"/>
      <c r="R12" s="94"/>
      <c r="S12" s="94"/>
      <c r="T12" s="94"/>
      <c r="U12" s="79"/>
    </row>
    <row r="13" spans="2:21">
      <c r="B13" s="93"/>
      <c r="C13" s="108" t="s">
        <v>388</v>
      </c>
      <c r="D13" s="94"/>
      <c r="E13" s="94"/>
      <c r="F13" s="94"/>
      <c r="G13" s="94"/>
      <c r="H13" s="94"/>
      <c r="I13" s="94"/>
      <c r="J13" s="94"/>
      <c r="K13" s="94"/>
      <c r="L13" s="94"/>
      <c r="M13" s="94"/>
      <c r="N13" s="94"/>
      <c r="O13" s="94"/>
      <c r="P13" s="94"/>
      <c r="Q13" s="94"/>
      <c r="R13" s="94"/>
      <c r="S13" s="94"/>
      <c r="T13" s="94"/>
      <c r="U13" s="79"/>
    </row>
    <row r="14" spans="2:21">
      <c r="B14" s="93"/>
      <c r="C14" s="108" t="s">
        <v>191</v>
      </c>
      <c r="D14" s="94"/>
      <c r="E14" s="94"/>
      <c r="F14" s="94"/>
      <c r="G14" s="94"/>
      <c r="H14" s="94"/>
      <c r="I14" s="94"/>
      <c r="J14" s="94"/>
      <c r="K14" s="94"/>
      <c r="L14" s="94"/>
      <c r="M14" s="94"/>
      <c r="N14" s="94"/>
      <c r="O14" s="94"/>
      <c r="P14" s="94"/>
      <c r="Q14" s="94"/>
      <c r="R14" s="94"/>
      <c r="S14" s="94"/>
      <c r="T14" s="94"/>
      <c r="U14" s="79"/>
    </row>
    <row r="15" spans="2:21">
      <c r="B15" s="93"/>
      <c r="C15" s="108" t="s">
        <v>405</v>
      </c>
      <c r="D15" s="94"/>
      <c r="E15" s="94"/>
      <c r="F15" s="94"/>
      <c r="G15" s="94"/>
      <c r="H15" s="94"/>
      <c r="I15" s="94"/>
      <c r="J15" s="94"/>
      <c r="K15" s="94"/>
      <c r="L15" s="94"/>
      <c r="M15" s="94"/>
      <c r="N15" s="94"/>
      <c r="O15" s="94"/>
      <c r="P15" s="94"/>
      <c r="Q15" s="94"/>
      <c r="R15" s="94"/>
      <c r="S15" s="94"/>
      <c r="T15" s="94"/>
      <c r="U15" s="79"/>
    </row>
    <row r="16" spans="2:21">
      <c r="B16" s="93"/>
      <c r="C16" s="108" t="s">
        <v>192</v>
      </c>
      <c r="D16" s="94"/>
      <c r="E16" s="94"/>
      <c r="F16" s="94"/>
      <c r="G16" s="94"/>
      <c r="H16" s="94"/>
      <c r="I16" s="94"/>
      <c r="J16" s="94"/>
      <c r="K16" s="94"/>
      <c r="L16" s="94"/>
      <c r="M16" s="94"/>
      <c r="N16" s="94"/>
      <c r="O16" s="94"/>
      <c r="P16" s="94"/>
      <c r="Q16" s="94"/>
      <c r="R16" s="94"/>
      <c r="S16" s="94"/>
      <c r="T16" s="94"/>
      <c r="U16" s="79"/>
    </row>
    <row r="17" spans="2:21">
      <c r="B17" s="93"/>
      <c r="C17" s="108" t="s">
        <v>193</v>
      </c>
      <c r="D17" s="94"/>
      <c r="E17" s="94"/>
      <c r="F17" s="94"/>
      <c r="G17" s="94"/>
      <c r="H17" s="94"/>
      <c r="I17" s="94"/>
      <c r="J17" s="94"/>
      <c r="K17" s="94"/>
      <c r="L17" s="94"/>
      <c r="M17" s="94"/>
      <c r="N17" s="94"/>
      <c r="O17" s="94"/>
      <c r="P17" s="94"/>
      <c r="Q17" s="94"/>
      <c r="R17" s="94"/>
      <c r="S17" s="94"/>
      <c r="T17" s="94"/>
      <c r="U17" s="79"/>
    </row>
    <row r="18" spans="2:21">
      <c r="B18" s="93"/>
      <c r="C18" s="108" t="s">
        <v>443</v>
      </c>
      <c r="D18" s="94"/>
      <c r="E18" s="94"/>
      <c r="F18" s="94"/>
      <c r="G18" s="94"/>
      <c r="H18" s="94"/>
      <c r="I18" s="94"/>
      <c r="J18" s="94"/>
      <c r="K18" s="94"/>
      <c r="L18" s="94"/>
      <c r="M18" s="94"/>
      <c r="N18" s="94"/>
      <c r="O18" s="94"/>
      <c r="P18" s="94"/>
      <c r="Q18" s="94"/>
      <c r="R18" s="94"/>
      <c r="S18" s="94"/>
      <c r="T18" s="94"/>
      <c r="U18" s="79"/>
    </row>
    <row r="19" spans="2:21">
      <c r="B19" s="93"/>
      <c r="C19" s="94"/>
      <c r="D19" s="94"/>
      <c r="E19" s="94"/>
      <c r="F19" s="94"/>
      <c r="G19" s="94"/>
      <c r="H19" s="94"/>
      <c r="I19" s="94"/>
      <c r="J19" s="94"/>
      <c r="K19" s="94"/>
      <c r="L19" s="94"/>
      <c r="M19" s="94"/>
      <c r="N19" s="94"/>
      <c r="O19" s="94"/>
      <c r="P19" s="94"/>
      <c r="Q19" s="94"/>
      <c r="R19" s="94"/>
      <c r="S19" s="94"/>
      <c r="T19" s="94"/>
      <c r="U19" s="79"/>
    </row>
    <row r="20" spans="2:21">
      <c r="B20" s="93" t="s">
        <v>194</v>
      </c>
      <c r="C20" s="94" t="s">
        <v>195</v>
      </c>
      <c r="D20" s="94"/>
      <c r="E20" s="94"/>
      <c r="F20" s="94"/>
      <c r="G20" s="94"/>
      <c r="H20" s="94"/>
      <c r="I20" s="94"/>
      <c r="J20" s="94"/>
      <c r="K20" s="94"/>
      <c r="L20" s="94"/>
      <c r="M20" s="94"/>
      <c r="N20" s="94"/>
      <c r="O20" s="94"/>
      <c r="P20" s="94"/>
      <c r="Q20" s="94"/>
      <c r="R20" s="94"/>
      <c r="S20" s="94"/>
      <c r="T20" s="94"/>
      <c r="U20" s="79"/>
    </row>
    <row r="21" spans="2:21">
      <c r="B21" s="93"/>
      <c r="C21" s="108" t="s">
        <v>224</v>
      </c>
      <c r="D21" s="94"/>
      <c r="E21" s="94"/>
      <c r="F21" s="99"/>
      <c r="G21" s="94"/>
      <c r="H21" s="94"/>
      <c r="I21" s="94"/>
      <c r="J21" s="94"/>
      <c r="K21" s="94"/>
      <c r="L21" s="94"/>
      <c r="M21" s="109"/>
      <c r="N21" s="94"/>
      <c r="O21" s="94"/>
      <c r="P21" s="94"/>
      <c r="Q21" s="94"/>
      <c r="R21" s="94"/>
      <c r="S21" s="94"/>
      <c r="T21" s="94"/>
      <c r="U21" s="79"/>
    </row>
    <row r="22" spans="2:21">
      <c r="B22" s="93"/>
      <c r="C22" s="108" t="s">
        <v>222</v>
      </c>
      <c r="D22" s="94"/>
      <c r="E22" s="94"/>
      <c r="F22" s="94"/>
      <c r="G22" s="94"/>
      <c r="H22" s="94"/>
      <c r="I22" s="94"/>
      <c r="J22" s="94"/>
      <c r="K22" s="94"/>
      <c r="L22" s="94"/>
      <c r="M22" s="94"/>
      <c r="N22" s="94"/>
      <c r="O22" s="94"/>
      <c r="P22" s="94"/>
      <c r="Q22" s="94"/>
      <c r="R22" s="94"/>
      <c r="S22" s="94"/>
      <c r="T22" s="94"/>
      <c r="U22" s="79"/>
    </row>
    <row r="23" spans="2:21">
      <c r="B23" s="93"/>
      <c r="C23" s="94" t="s">
        <v>221</v>
      </c>
      <c r="D23" s="94"/>
      <c r="E23" s="94"/>
      <c r="F23" s="94"/>
      <c r="G23" s="94"/>
      <c r="H23" s="94"/>
      <c r="I23" s="94"/>
      <c r="J23" s="94"/>
      <c r="K23" s="94"/>
      <c r="L23" s="94"/>
      <c r="M23" s="94"/>
      <c r="N23" s="94"/>
      <c r="O23" s="94"/>
      <c r="P23" s="94"/>
      <c r="Q23" s="94"/>
      <c r="R23" s="94"/>
      <c r="S23" s="94"/>
      <c r="T23" s="94"/>
      <c r="U23" s="79"/>
    </row>
    <row r="24" spans="2:21">
      <c r="B24" s="93"/>
      <c r="C24" s="108" t="s">
        <v>196</v>
      </c>
      <c r="D24" s="94"/>
      <c r="E24" s="94"/>
      <c r="F24" s="94"/>
      <c r="G24" s="94"/>
      <c r="H24" s="94"/>
      <c r="I24" s="94"/>
      <c r="J24" s="94"/>
      <c r="K24" s="94"/>
      <c r="L24" s="94"/>
      <c r="M24" s="94"/>
      <c r="N24" s="94"/>
      <c r="O24" s="94"/>
      <c r="P24" s="94"/>
      <c r="Q24" s="94"/>
      <c r="R24" s="94"/>
      <c r="S24" s="94"/>
      <c r="T24" s="94"/>
      <c r="U24" s="79"/>
    </row>
    <row r="25" spans="2:21">
      <c r="B25" s="78"/>
      <c r="C25" s="89" t="s">
        <v>197</v>
      </c>
      <c r="D25" s="89"/>
      <c r="E25" s="89"/>
      <c r="F25" s="89"/>
      <c r="G25" s="89"/>
      <c r="H25" s="89"/>
      <c r="I25" s="89"/>
      <c r="J25" s="89"/>
      <c r="K25" s="89"/>
      <c r="L25" s="89"/>
      <c r="M25" s="89"/>
      <c r="N25" s="89"/>
      <c r="O25" s="89"/>
      <c r="P25" s="89"/>
      <c r="Q25" s="89"/>
      <c r="R25" s="89"/>
      <c r="S25" s="89"/>
      <c r="T25" s="89"/>
      <c r="U25" s="79"/>
    </row>
    <row r="26" spans="2:21">
      <c r="B26" s="93"/>
      <c r="C26" s="94"/>
      <c r="D26" s="94"/>
      <c r="E26" s="94"/>
      <c r="F26" s="94"/>
      <c r="G26" s="94"/>
      <c r="H26" s="94"/>
      <c r="I26" s="94"/>
      <c r="J26" s="94"/>
      <c r="K26" s="94"/>
      <c r="L26" s="94"/>
      <c r="M26" s="94"/>
      <c r="N26" s="94"/>
      <c r="O26" s="94"/>
      <c r="P26" s="94"/>
      <c r="Q26" s="94"/>
      <c r="R26" s="94"/>
      <c r="S26" s="94"/>
      <c r="T26" s="94"/>
      <c r="U26" s="79"/>
    </row>
    <row r="27" spans="2:21">
      <c r="B27" s="93" t="s">
        <v>198</v>
      </c>
      <c r="C27" s="94" t="s">
        <v>199</v>
      </c>
      <c r="D27" s="94"/>
      <c r="E27" s="94"/>
      <c r="F27" s="94"/>
      <c r="G27" s="94"/>
      <c r="H27" s="94"/>
      <c r="I27" s="94"/>
      <c r="J27" s="94"/>
      <c r="K27" s="94"/>
      <c r="L27" s="94"/>
      <c r="M27" s="94"/>
      <c r="N27" s="94"/>
      <c r="O27" s="94"/>
      <c r="P27" s="94"/>
      <c r="Q27" s="94"/>
      <c r="R27" s="94"/>
      <c r="S27" s="94"/>
      <c r="T27" s="94"/>
      <c r="U27" s="79"/>
    </row>
    <row r="28" spans="2:21">
      <c r="B28" s="93"/>
      <c r="C28" s="94"/>
      <c r="D28" s="94"/>
      <c r="E28" s="94"/>
      <c r="F28" s="94"/>
      <c r="G28" s="94"/>
      <c r="H28" s="94"/>
      <c r="I28" s="94"/>
      <c r="J28" s="94"/>
      <c r="K28" s="94"/>
      <c r="L28" s="94"/>
      <c r="M28" s="94"/>
      <c r="N28" s="94"/>
      <c r="O28" s="94"/>
      <c r="P28" s="94"/>
      <c r="Q28" s="94"/>
      <c r="R28" s="94"/>
      <c r="S28" s="94"/>
      <c r="T28" s="94"/>
      <c r="U28" s="79"/>
    </row>
    <row r="29" spans="2:21">
      <c r="B29" s="93"/>
      <c r="C29" s="94"/>
      <c r="D29" s="94"/>
      <c r="E29" s="94"/>
      <c r="F29" s="94"/>
      <c r="G29" s="94"/>
      <c r="H29" s="94"/>
      <c r="I29" s="94"/>
      <c r="J29" s="94"/>
      <c r="K29" s="94"/>
      <c r="L29" s="94"/>
      <c r="M29" s="94"/>
      <c r="N29" s="94"/>
      <c r="O29" s="94"/>
      <c r="P29" s="94"/>
      <c r="Q29" s="94"/>
      <c r="R29" s="94"/>
      <c r="S29" s="94"/>
      <c r="T29" s="94"/>
      <c r="U29" s="79"/>
    </row>
    <row r="30" spans="2:21">
      <c r="B30" s="93"/>
      <c r="C30" s="94" t="s">
        <v>200</v>
      </c>
      <c r="D30" s="94"/>
      <c r="E30" s="94"/>
      <c r="F30" s="94"/>
      <c r="G30" s="94"/>
      <c r="H30" s="94"/>
      <c r="I30" s="110" t="s">
        <v>201</v>
      </c>
      <c r="J30" s="94"/>
      <c r="K30" s="322" t="s">
        <v>387</v>
      </c>
      <c r="L30" s="323"/>
      <c r="M30" s="323"/>
      <c r="N30" s="323"/>
      <c r="O30" s="323"/>
      <c r="P30" s="323"/>
      <c r="Q30" s="323"/>
      <c r="R30" s="323"/>
      <c r="S30" s="323"/>
      <c r="T30" s="324"/>
      <c r="U30" s="79"/>
    </row>
    <row r="31" spans="2:21" ht="14.4">
      <c r="B31" s="93"/>
      <c r="C31" s="94"/>
      <c r="D31" s="94"/>
      <c r="E31" s="94"/>
      <c r="F31" s="94"/>
      <c r="G31" s="94"/>
      <c r="H31" s="94"/>
      <c r="I31" s="111" t="s">
        <v>202</v>
      </c>
      <c r="J31" s="94"/>
      <c r="K31" s="325"/>
      <c r="L31" s="326"/>
      <c r="M31" s="326"/>
      <c r="N31" s="326"/>
      <c r="O31" s="326"/>
      <c r="P31" s="326"/>
      <c r="Q31" s="326"/>
      <c r="R31" s="326"/>
      <c r="S31" s="326"/>
      <c r="T31" s="327"/>
      <c r="U31" s="79"/>
    </row>
    <row r="32" spans="2:21">
      <c r="B32" s="93"/>
      <c r="C32" s="94"/>
      <c r="D32" s="94"/>
      <c r="E32" s="94"/>
      <c r="F32" s="94"/>
      <c r="G32" s="94"/>
      <c r="H32" s="94"/>
      <c r="I32" s="94"/>
      <c r="J32" s="94"/>
      <c r="K32" s="328"/>
      <c r="L32" s="329"/>
      <c r="M32" s="329"/>
      <c r="N32" s="329"/>
      <c r="O32" s="329"/>
      <c r="P32" s="329"/>
      <c r="Q32" s="329"/>
      <c r="R32" s="329"/>
      <c r="S32" s="329"/>
      <c r="T32" s="330"/>
      <c r="U32" s="79"/>
    </row>
    <row r="33" spans="2:21">
      <c r="B33" s="93"/>
      <c r="C33" s="94"/>
      <c r="D33" s="94"/>
      <c r="E33" s="94"/>
      <c r="F33" s="94"/>
      <c r="G33" s="94"/>
      <c r="H33" s="94"/>
      <c r="I33" s="94"/>
      <c r="J33" s="94"/>
      <c r="K33" s="94"/>
      <c r="L33" s="94"/>
      <c r="M33" s="94"/>
      <c r="N33" s="94"/>
      <c r="O33" s="94"/>
      <c r="P33" s="94"/>
      <c r="Q33" s="94"/>
      <c r="R33" s="94"/>
      <c r="S33" s="94"/>
      <c r="T33" s="94"/>
      <c r="U33" s="79"/>
    </row>
    <row r="34" spans="2:21" ht="13.8" customHeight="1">
      <c r="B34" s="93"/>
      <c r="C34" s="94" t="s">
        <v>205</v>
      </c>
      <c r="D34" s="94"/>
      <c r="E34" s="94"/>
      <c r="F34" s="94"/>
      <c r="G34" s="94"/>
      <c r="H34" s="94"/>
      <c r="I34" s="110" t="s">
        <v>203</v>
      </c>
      <c r="J34" s="94"/>
      <c r="K34" s="322" t="s">
        <v>207</v>
      </c>
      <c r="L34" s="323"/>
      <c r="M34" s="323"/>
      <c r="N34" s="323"/>
      <c r="O34" s="323"/>
      <c r="P34" s="323"/>
      <c r="Q34" s="323"/>
      <c r="R34" s="323"/>
      <c r="S34" s="323"/>
      <c r="T34" s="324"/>
      <c r="U34" s="79"/>
    </row>
    <row r="35" spans="2:21" ht="14.4">
      <c r="B35" s="93"/>
      <c r="C35" s="94"/>
      <c r="D35" s="94"/>
      <c r="E35" s="94"/>
      <c r="F35" s="94"/>
      <c r="G35" s="94"/>
      <c r="H35" s="94"/>
      <c r="I35" s="111" t="s">
        <v>202</v>
      </c>
      <c r="J35" s="94"/>
      <c r="K35" s="328"/>
      <c r="L35" s="329"/>
      <c r="M35" s="329"/>
      <c r="N35" s="329"/>
      <c r="O35" s="329"/>
      <c r="P35" s="329"/>
      <c r="Q35" s="329"/>
      <c r="R35" s="329"/>
      <c r="S35" s="329"/>
      <c r="T35" s="330"/>
      <c r="U35" s="79"/>
    </row>
    <row r="36" spans="2:21">
      <c r="B36" s="93"/>
      <c r="C36" s="94"/>
      <c r="D36" s="94"/>
      <c r="E36" s="94"/>
      <c r="F36" s="94"/>
      <c r="G36" s="94"/>
      <c r="H36" s="94"/>
      <c r="I36" s="94"/>
      <c r="J36" s="94"/>
      <c r="K36" s="94"/>
      <c r="L36" s="94"/>
      <c r="M36" s="94"/>
      <c r="N36" s="94"/>
      <c r="O36" s="94"/>
      <c r="P36" s="94"/>
      <c r="Q36" s="94"/>
      <c r="R36" s="94"/>
      <c r="S36" s="94"/>
      <c r="T36" s="94"/>
      <c r="U36" s="79"/>
    </row>
    <row r="37" spans="2:21">
      <c r="B37" s="93"/>
      <c r="C37" s="94" t="s">
        <v>208</v>
      </c>
      <c r="D37" s="94"/>
      <c r="E37" s="94"/>
      <c r="F37" s="94"/>
      <c r="G37" s="94"/>
      <c r="H37" s="94"/>
      <c r="I37" s="110" t="s">
        <v>204</v>
      </c>
      <c r="J37" s="94"/>
      <c r="K37" s="322" t="s">
        <v>210</v>
      </c>
      <c r="L37" s="323"/>
      <c r="M37" s="323"/>
      <c r="N37" s="323"/>
      <c r="O37" s="323"/>
      <c r="P37" s="323"/>
      <c r="Q37" s="323"/>
      <c r="R37" s="323"/>
      <c r="S37" s="323"/>
      <c r="T37" s="324"/>
      <c r="U37" s="79"/>
    </row>
    <row r="38" spans="2:21" ht="14.4">
      <c r="B38" s="93"/>
      <c r="C38" s="94" t="s">
        <v>209</v>
      </c>
      <c r="D38" s="94"/>
      <c r="E38" s="94"/>
      <c r="F38" s="94"/>
      <c r="G38" s="94"/>
      <c r="H38" s="94"/>
      <c r="I38" s="111" t="s">
        <v>202</v>
      </c>
      <c r="J38" s="94"/>
      <c r="K38" s="328"/>
      <c r="L38" s="329"/>
      <c r="M38" s="329"/>
      <c r="N38" s="329"/>
      <c r="O38" s="329"/>
      <c r="P38" s="329"/>
      <c r="Q38" s="329"/>
      <c r="R38" s="329"/>
      <c r="S38" s="329"/>
      <c r="T38" s="330"/>
      <c r="U38" s="79"/>
    </row>
    <row r="39" spans="2:21">
      <c r="B39" s="93"/>
      <c r="C39" s="94"/>
      <c r="D39" s="94"/>
      <c r="E39" s="94"/>
      <c r="F39" s="94"/>
      <c r="G39" s="94"/>
      <c r="H39" s="94"/>
      <c r="I39" s="94"/>
      <c r="J39" s="94"/>
      <c r="K39" s="94"/>
      <c r="L39" s="94"/>
      <c r="M39" s="94"/>
      <c r="N39" s="94"/>
      <c r="O39" s="94"/>
      <c r="P39" s="94"/>
      <c r="Q39" s="94"/>
      <c r="R39" s="94"/>
      <c r="S39" s="94"/>
      <c r="T39" s="94"/>
      <c r="U39" s="79"/>
    </row>
    <row r="40" spans="2:21">
      <c r="B40" s="93"/>
      <c r="C40" s="94"/>
      <c r="D40" s="94"/>
      <c r="E40" s="94"/>
      <c r="F40" s="94"/>
      <c r="G40" s="94"/>
      <c r="H40" s="94"/>
      <c r="I40" s="94"/>
      <c r="J40" s="94"/>
      <c r="K40" s="94"/>
      <c r="L40" s="94"/>
      <c r="M40" s="94"/>
      <c r="N40" s="94"/>
      <c r="O40" s="94"/>
      <c r="P40" s="94"/>
      <c r="Q40" s="94"/>
      <c r="R40" s="94"/>
      <c r="S40" s="94"/>
      <c r="T40" s="94"/>
      <c r="U40" s="79"/>
    </row>
    <row r="41" spans="2:21">
      <c r="B41" s="93"/>
      <c r="C41" s="94" t="s">
        <v>211</v>
      </c>
      <c r="D41" s="94"/>
      <c r="E41" s="94"/>
      <c r="F41" s="94"/>
      <c r="G41" s="94"/>
      <c r="H41" s="94"/>
      <c r="I41" s="110" t="s">
        <v>389</v>
      </c>
      <c r="J41" s="94"/>
      <c r="K41" s="322" t="s">
        <v>212</v>
      </c>
      <c r="L41" s="323"/>
      <c r="M41" s="323"/>
      <c r="N41" s="323"/>
      <c r="O41" s="323"/>
      <c r="P41" s="323"/>
      <c r="Q41" s="323"/>
      <c r="R41" s="323"/>
      <c r="S41" s="323"/>
      <c r="T41" s="324"/>
      <c r="U41" s="79"/>
    </row>
    <row r="42" spans="2:21" ht="14.4">
      <c r="B42" s="93"/>
      <c r="C42" s="94"/>
      <c r="D42" s="94"/>
      <c r="E42" s="94"/>
      <c r="F42" s="94"/>
      <c r="G42" s="94"/>
      <c r="H42" s="94"/>
      <c r="I42" s="111" t="s">
        <v>202</v>
      </c>
      <c r="J42" s="94"/>
      <c r="K42" s="328"/>
      <c r="L42" s="329"/>
      <c r="M42" s="329"/>
      <c r="N42" s="329"/>
      <c r="O42" s="329"/>
      <c r="P42" s="329"/>
      <c r="Q42" s="329"/>
      <c r="R42" s="329"/>
      <c r="S42" s="329"/>
      <c r="T42" s="330"/>
      <c r="U42" s="79"/>
    </row>
    <row r="43" spans="2:21">
      <c r="B43" s="93"/>
      <c r="C43" s="94"/>
      <c r="D43" s="94"/>
      <c r="E43" s="94"/>
      <c r="F43" s="94"/>
      <c r="G43" s="94"/>
      <c r="H43" s="94"/>
      <c r="I43" s="94"/>
      <c r="J43" s="94"/>
      <c r="K43" s="94"/>
      <c r="L43" s="94"/>
      <c r="M43" s="94"/>
      <c r="N43" s="94"/>
      <c r="O43" s="94"/>
      <c r="P43" s="94"/>
      <c r="Q43" s="94"/>
      <c r="R43" s="94"/>
      <c r="S43" s="94"/>
      <c r="T43" s="94"/>
      <c r="U43" s="79"/>
    </row>
    <row r="44" spans="2:21" ht="13.8" customHeight="1">
      <c r="B44" s="93"/>
      <c r="C44" s="94" t="s">
        <v>213</v>
      </c>
      <c r="D44" s="94"/>
      <c r="E44" s="94"/>
      <c r="F44" s="94"/>
      <c r="G44" s="94"/>
      <c r="H44" s="94"/>
      <c r="I44" s="110" t="s">
        <v>390</v>
      </c>
      <c r="J44" s="94"/>
      <c r="K44" s="322" t="s">
        <v>391</v>
      </c>
      <c r="L44" s="323"/>
      <c r="M44" s="323"/>
      <c r="N44" s="323"/>
      <c r="O44" s="323"/>
      <c r="P44" s="323"/>
      <c r="Q44" s="323"/>
      <c r="R44" s="323"/>
      <c r="S44" s="323"/>
      <c r="T44" s="324"/>
      <c r="U44" s="79"/>
    </row>
    <row r="45" spans="2:21" ht="22.2" customHeight="1">
      <c r="B45" s="93"/>
      <c r="C45" s="94"/>
      <c r="D45" s="94"/>
      <c r="E45" s="94"/>
      <c r="F45" s="94"/>
      <c r="G45" s="94"/>
      <c r="H45" s="94"/>
      <c r="I45" s="111" t="s">
        <v>202</v>
      </c>
      <c r="J45" s="94"/>
      <c r="K45" s="325"/>
      <c r="L45" s="326"/>
      <c r="M45" s="326"/>
      <c r="N45" s="326"/>
      <c r="O45" s="326"/>
      <c r="P45" s="326"/>
      <c r="Q45" s="326"/>
      <c r="R45" s="326"/>
      <c r="S45" s="326"/>
      <c r="T45" s="327"/>
      <c r="U45" s="79"/>
    </row>
    <row r="46" spans="2:21" ht="24.6" customHeight="1">
      <c r="B46" s="93"/>
      <c r="C46" s="94"/>
      <c r="D46" s="94"/>
      <c r="E46" s="94"/>
      <c r="F46" s="94"/>
      <c r="G46" s="94"/>
      <c r="H46" s="94"/>
      <c r="I46" s="94"/>
      <c r="J46" s="94"/>
      <c r="K46" s="328"/>
      <c r="L46" s="329"/>
      <c r="M46" s="329"/>
      <c r="N46" s="329"/>
      <c r="O46" s="329"/>
      <c r="P46" s="329"/>
      <c r="Q46" s="329"/>
      <c r="R46" s="329"/>
      <c r="S46" s="329"/>
      <c r="T46" s="330"/>
      <c r="U46" s="79"/>
    </row>
    <row r="47" spans="2:21">
      <c r="B47" s="93"/>
      <c r="C47" s="94"/>
      <c r="D47" s="94"/>
      <c r="E47" s="94"/>
      <c r="F47" s="94"/>
      <c r="G47" s="94"/>
      <c r="H47" s="94"/>
      <c r="I47" s="94"/>
      <c r="J47" s="94"/>
      <c r="K47" s="94"/>
      <c r="L47" s="94"/>
      <c r="M47" s="94"/>
      <c r="N47" s="94"/>
      <c r="O47" s="94"/>
      <c r="P47" s="94"/>
      <c r="Q47" s="94"/>
      <c r="R47" s="94"/>
      <c r="S47" s="94"/>
      <c r="T47" s="94"/>
      <c r="U47" s="79"/>
    </row>
    <row r="48" spans="2:21">
      <c r="B48" s="93"/>
      <c r="C48" s="94" t="s">
        <v>214</v>
      </c>
      <c r="D48" s="94"/>
      <c r="E48" s="94"/>
      <c r="F48" s="94"/>
      <c r="G48" s="94"/>
      <c r="H48" s="94"/>
      <c r="I48" s="110" t="s">
        <v>392</v>
      </c>
      <c r="J48" s="94"/>
      <c r="K48" s="322" t="s">
        <v>215</v>
      </c>
      <c r="L48" s="323"/>
      <c r="M48" s="323"/>
      <c r="N48" s="323"/>
      <c r="O48" s="323"/>
      <c r="P48" s="323"/>
      <c r="Q48" s="323"/>
      <c r="R48" s="323"/>
      <c r="S48" s="323"/>
      <c r="T48" s="324"/>
      <c r="U48" s="79"/>
    </row>
    <row r="49" spans="2:21" ht="14.4">
      <c r="B49" s="93"/>
      <c r="C49" s="94"/>
      <c r="D49" s="94"/>
      <c r="E49" s="94"/>
      <c r="F49" s="94"/>
      <c r="G49" s="94"/>
      <c r="H49" s="94"/>
      <c r="I49" s="111" t="s">
        <v>202</v>
      </c>
      <c r="J49" s="94"/>
      <c r="K49" s="325"/>
      <c r="L49" s="326"/>
      <c r="M49" s="326"/>
      <c r="N49" s="326"/>
      <c r="O49" s="326"/>
      <c r="P49" s="326"/>
      <c r="Q49" s="326"/>
      <c r="R49" s="326"/>
      <c r="S49" s="326"/>
      <c r="T49" s="327"/>
      <c r="U49" s="79"/>
    </row>
    <row r="50" spans="2:21">
      <c r="B50" s="93"/>
      <c r="C50" s="94"/>
      <c r="D50" s="94"/>
      <c r="E50" s="94"/>
      <c r="F50" s="94"/>
      <c r="G50" s="94"/>
      <c r="H50" s="94"/>
      <c r="I50" s="94"/>
      <c r="J50" s="94"/>
      <c r="K50" s="325"/>
      <c r="L50" s="326"/>
      <c r="M50" s="326"/>
      <c r="N50" s="326"/>
      <c r="O50" s="326"/>
      <c r="P50" s="326"/>
      <c r="Q50" s="326"/>
      <c r="R50" s="326"/>
      <c r="S50" s="326"/>
      <c r="T50" s="327"/>
      <c r="U50" s="79"/>
    </row>
    <row r="51" spans="2:21">
      <c r="B51" s="93"/>
      <c r="C51" s="94"/>
      <c r="D51" s="94"/>
      <c r="E51" s="94"/>
      <c r="F51" s="94"/>
      <c r="G51" s="94"/>
      <c r="H51" s="94"/>
      <c r="I51" s="94"/>
      <c r="J51" s="94"/>
      <c r="K51" s="328"/>
      <c r="L51" s="329"/>
      <c r="M51" s="329"/>
      <c r="N51" s="329"/>
      <c r="O51" s="329"/>
      <c r="P51" s="329"/>
      <c r="Q51" s="329"/>
      <c r="R51" s="329"/>
      <c r="S51" s="329"/>
      <c r="T51" s="330"/>
      <c r="U51" s="79"/>
    </row>
    <row r="52" spans="2:21">
      <c r="B52" s="93"/>
      <c r="C52" s="94"/>
      <c r="D52" s="94"/>
      <c r="E52" s="94"/>
      <c r="F52" s="94"/>
      <c r="G52" s="94"/>
      <c r="H52" s="94"/>
      <c r="I52" s="94"/>
      <c r="J52" s="94"/>
      <c r="K52" s="94"/>
      <c r="L52" s="94"/>
      <c r="M52" s="94"/>
      <c r="N52" s="94"/>
      <c r="O52" s="94"/>
      <c r="P52" s="94"/>
      <c r="Q52" s="94"/>
      <c r="R52" s="94"/>
      <c r="S52" s="94"/>
      <c r="T52" s="94"/>
      <c r="U52" s="79"/>
    </row>
    <row r="53" spans="2:21" ht="13.8" customHeight="1">
      <c r="B53" s="93"/>
      <c r="C53" s="94" t="s">
        <v>355</v>
      </c>
      <c r="D53" s="94"/>
      <c r="E53" s="94"/>
      <c r="F53" s="94"/>
      <c r="G53" s="94"/>
      <c r="H53" s="94"/>
      <c r="I53" s="110" t="s">
        <v>393</v>
      </c>
      <c r="J53" s="94"/>
      <c r="K53" s="318" t="s">
        <v>394</v>
      </c>
      <c r="L53" s="318"/>
      <c r="M53" s="318"/>
      <c r="N53" s="318"/>
      <c r="O53" s="318"/>
      <c r="P53" s="318"/>
      <c r="Q53" s="318"/>
      <c r="R53" s="318"/>
      <c r="S53" s="318"/>
      <c r="T53" s="318"/>
      <c r="U53" s="79"/>
    </row>
    <row r="54" spans="2:21" ht="14.4">
      <c r="B54" s="93"/>
      <c r="C54" s="94"/>
      <c r="D54" s="94"/>
      <c r="E54" s="94"/>
      <c r="F54" s="94"/>
      <c r="G54" s="94"/>
      <c r="H54" s="94"/>
      <c r="I54" s="111" t="s">
        <v>202</v>
      </c>
      <c r="J54" s="94"/>
      <c r="K54" s="318"/>
      <c r="L54" s="318"/>
      <c r="M54" s="318"/>
      <c r="N54" s="318"/>
      <c r="O54" s="318"/>
      <c r="P54" s="318"/>
      <c r="Q54" s="318"/>
      <c r="R54" s="318"/>
      <c r="S54" s="318"/>
      <c r="T54" s="318"/>
      <c r="U54" s="79"/>
    </row>
    <row r="55" spans="2:21">
      <c r="B55" s="93"/>
      <c r="C55" s="94"/>
      <c r="D55" s="94"/>
      <c r="E55" s="94"/>
      <c r="F55" s="94"/>
      <c r="G55" s="94"/>
      <c r="H55" s="94"/>
      <c r="I55" s="94"/>
      <c r="J55" s="94"/>
      <c r="K55" s="94"/>
      <c r="L55" s="94"/>
      <c r="M55" s="94"/>
      <c r="N55" s="94"/>
      <c r="O55" s="94"/>
      <c r="P55" s="94"/>
      <c r="Q55" s="94"/>
      <c r="R55" s="94"/>
      <c r="S55" s="94"/>
      <c r="T55" s="94"/>
      <c r="U55" s="79"/>
    </row>
    <row r="56" spans="2:21" ht="14.4">
      <c r="B56" s="93"/>
      <c r="C56" s="94" t="s">
        <v>216</v>
      </c>
      <c r="D56" s="94"/>
      <c r="E56" s="94"/>
      <c r="F56" s="94"/>
      <c r="G56" s="94"/>
      <c r="H56" s="94"/>
      <c r="I56" s="111" t="s">
        <v>217</v>
      </c>
      <c r="J56" s="94"/>
      <c r="K56" s="322" t="s">
        <v>395</v>
      </c>
      <c r="L56" s="323"/>
      <c r="M56" s="323"/>
      <c r="N56" s="323"/>
      <c r="O56" s="323"/>
      <c r="P56" s="323"/>
      <c r="Q56" s="323"/>
      <c r="R56" s="323"/>
      <c r="S56" s="323"/>
      <c r="T56" s="324"/>
      <c r="U56" s="79"/>
    </row>
    <row r="57" spans="2:21">
      <c r="B57" s="93"/>
      <c r="C57" s="94"/>
      <c r="D57" s="94"/>
      <c r="E57" s="94"/>
      <c r="F57" s="94"/>
      <c r="G57" s="94"/>
      <c r="H57" s="94"/>
      <c r="I57" s="94"/>
      <c r="J57" s="94"/>
      <c r="K57" s="328"/>
      <c r="L57" s="329"/>
      <c r="M57" s="329"/>
      <c r="N57" s="329"/>
      <c r="O57" s="329"/>
      <c r="P57" s="329"/>
      <c r="Q57" s="329"/>
      <c r="R57" s="329"/>
      <c r="S57" s="329"/>
      <c r="T57" s="330"/>
      <c r="U57" s="79"/>
    </row>
    <row r="58" spans="2:21">
      <c r="B58" s="93"/>
      <c r="C58" s="94"/>
      <c r="D58" s="94"/>
      <c r="E58" s="94"/>
      <c r="F58" s="94"/>
      <c r="G58" s="94"/>
      <c r="H58" s="94"/>
      <c r="I58" s="94"/>
      <c r="J58" s="94"/>
      <c r="K58" s="94"/>
      <c r="L58" s="94"/>
      <c r="M58" s="94"/>
      <c r="N58" s="94"/>
      <c r="O58" s="94"/>
      <c r="P58" s="94"/>
      <c r="Q58" s="94"/>
      <c r="R58" s="94"/>
      <c r="S58" s="94"/>
      <c r="T58" s="94"/>
      <c r="U58" s="79"/>
    </row>
    <row r="59" spans="2:21" ht="23.4" customHeight="1">
      <c r="B59" s="93"/>
      <c r="C59" s="94" t="s">
        <v>396</v>
      </c>
      <c r="D59" s="94"/>
      <c r="E59" s="94"/>
      <c r="F59" s="94"/>
      <c r="G59" s="94"/>
      <c r="H59" s="94"/>
      <c r="I59" s="110" t="s">
        <v>397</v>
      </c>
      <c r="J59" s="94"/>
      <c r="K59" s="318" t="s">
        <v>398</v>
      </c>
      <c r="L59" s="318"/>
      <c r="M59" s="318"/>
      <c r="N59" s="318"/>
      <c r="O59" s="318"/>
      <c r="P59" s="318"/>
      <c r="Q59" s="318"/>
      <c r="R59" s="318"/>
      <c r="S59" s="318"/>
      <c r="T59" s="318"/>
      <c r="U59" s="79"/>
    </row>
    <row r="60" spans="2:21" ht="22.2" customHeight="1">
      <c r="B60" s="93"/>
      <c r="C60" s="94"/>
      <c r="D60" s="94"/>
      <c r="E60" s="94"/>
      <c r="F60" s="94"/>
      <c r="G60" s="94"/>
      <c r="H60" s="94"/>
      <c r="I60" s="111" t="s">
        <v>223</v>
      </c>
      <c r="J60" s="94"/>
      <c r="K60" s="318"/>
      <c r="L60" s="318"/>
      <c r="M60" s="318"/>
      <c r="N60" s="318"/>
      <c r="O60" s="318"/>
      <c r="P60" s="318"/>
      <c r="Q60" s="318"/>
      <c r="R60" s="318"/>
      <c r="S60" s="318"/>
      <c r="T60" s="318"/>
      <c r="U60" s="79"/>
    </row>
    <row r="61" spans="2:21" ht="15.6" customHeight="1">
      <c r="B61" s="93"/>
      <c r="C61" s="94"/>
      <c r="D61" s="94"/>
      <c r="E61" s="94"/>
      <c r="F61" s="94"/>
      <c r="G61" s="94"/>
      <c r="H61" s="94"/>
      <c r="I61" s="94"/>
      <c r="J61" s="94"/>
      <c r="K61" s="112"/>
      <c r="L61" s="112"/>
      <c r="M61" s="112"/>
      <c r="N61" s="112"/>
      <c r="O61" s="112"/>
      <c r="P61" s="112"/>
      <c r="Q61" s="112"/>
      <c r="R61" s="112"/>
      <c r="S61" s="112"/>
      <c r="T61" s="112"/>
      <c r="U61" s="79"/>
    </row>
    <row r="62" spans="2:21" ht="13.8" customHeight="1">
      <c r="B62" s="93"/>
      <c r="C62" s="94" t="s">
        <v>399</v>
      </c>
      <c r="D62" s="94"/>
      <c r="E62" s="94"/>
      <c r="F62" s="94"/>
      <c r="G62" s="94"/>
      <c r="H62" s="94"/>
      <c r="I62" s="110" t="s">
        <v>400</v>
      </c>
      <c r="J62" s="94"/>
      <c r="K62" s="318" t="s">
        <v>401</v>
      </c>
      <c r="L62" s="318"/>
      <c r="M62" s="318"/>
      <c r="N62" s="318"/>
      <c r="O62" s="318"/>
      <c r="P62" s="318"/>
      <c r="Q62" s="318"/>
      <c r="R62" s="318"/>
      <c r="S62" s="318"/>
      <c r="T62" s="318"/>
      <c r="U62" s="79"/>
    </row>
    <row r="63" spans="2:21" ht="19.2" customHeight="1">
      <c r="B63" s="93"/>
      <c r="C63" s="94"/>
      <c r="D63" s="94"/>
      <c r="E63" s="94"/>
      <c r="F63" s="94"/>
      <c r="G63" s="94"/>
      <c r="H63" s="94"/>
      <c r="I63" s="111" t="s">
        <v>223</v>
      </c>
      <c r="J63" s="94"/>
      <c r="K63" s="318"/>
      <c r="L63" s="318"/>
      <c r="M63" s="318"/>
      <c r="N63" s="318"/>
      <c r="O63" s="318"/>
      <c r="P63" s="318"/>
      <c r="Q63" s="318"/>
      <c r="R63" s="318"/>
      <c r="S63" s="318"/>
      <c r="T63" s="318"/>
      <c r="U63" s="79"/>
    </row>
    <row r="64" spans="2:21">
      <c r="B64" s="94"/>
      <c r="C64" s="94"/>
      <c r="D64" s="94"/>
      <c r="E64" s="94"/>
      <c r="F64" s="94"/>
      <c r="G64" s="94"/>
      <c r="H64" s="94"/>
      <c r="I64" s="94"/>
      <c r="J64" s="94"/>
      <c r="K64" s="318"/>
      <c r="L64" s="318"/>
      <c r="M64" s="318"/>
      <c r="N64" s="318"/>
      <c r="O64" s="318"/>
      <c r="P64" s="318"/>
      <c r="Q64" s="318"/>
      <c r="R64" s="318"/>
      <c r="S64" s="318"/>
      <c r="T64" s="318"/>
      <c r="U64" s="79"/>
    </row>
    <row r="65" spans="2:21">
      <c r="B65" s="94"/>
      <c r="C65" s="94"/>
      <c r="D65" s="94"/>
      <c r="E65" s="94"/>
      <c r="F65" s="94"/>
      <c r="G65" s="94"/>
      <c r="H65" s="94"/>
      <c r="I65" s="94"/>
      <c r="J65" s="94"/>
      <c r="K65" s="318"/>
      <c r="L65" s="318"/>
      <c r="M65" s="318"/>
      <c r="N65" s="318"/>
      <c r="O65" s="318"/>
      <c r="P65" s="318"/>
      <c r="Q65" s="318"/>
      <c r="R65" s="318"/>
      <c r="S65" s="318"/>
      <c r="T65" s="318"/>
      <c r="U65" s="79"/>
    </row>
    <row r="66" spans="2:21" ht="19.8" customHeight="1">
      <c r="B66" s="94"/>
      <c r="C66" s="94"/>
      <c r="D66" s="94"/>
      <c r="E66" s="94"/>
      <c r="F66" s="94"/>
      <c r="G66" s="94"/>
      <c r="H66" s="94"/>
      <c r="I66" s="94"/>
      <c r="J66" s="94"/>
      <c r="K66" s="318"/>
      <c r="L66" s="318"/>
      <c r="M66" s="318"/>
      <c r="N66" s="318"/>
      <c r="O66" s="318"/>
      <c r="P66" s="318"/>
      <c r="Q66" s="318"/>
      <c r="R66" s="318"/>
      <c r="S66" s="318"/>
      <c r="T66" s="318"/>
      <c r="U66" s="79"/>
    </row>
    <row r="67" spans="2:21" ht="20.399999999999999" customHeight="1">
      <c r="B67" s="94"/>
      <c r="C67" s="94"/>
      <c r="D67" s="94"/>
      <c r="E67" s="94"/>
      <c r="F67" s="94"/>
      <c r="G67" s="94"/>
      <c r="H67" s="94"/>
      <c r="I67" s="94"/>
      <c r="J67" s="94"/>
      <c r="K67" s="318"/>
      <c r="L67" s="318"/>
      <c r="M67" s="318"/>
      <c r="N67" s="318"/>
      <c r="O67" s="318"/>
      <c r="P67" s="318"/>
      <c r="Q67" s="318"/>
      <c r="R67" s="318"/>
      <c r="S67" s="318"/>
      <c r="T67" s="318"/>
      <c r="U67" s="79"/>
    </row>
    <row r="68" spans="2:21">
      <c r="B68" s="94"/>
      <c r="C68" s="94"/>
      <c r="D68" s="94"/>
      <c r="E68" s="94"/>
      <c r="F68" s="94"/>
      <c r="G68" s="94"/>
      <c r="H68" s="94"/>
      <c r="I68" s="94"/>
      <c r="J68" s="94"/>
      <c r="K68" s="318"/>
      <c r="L68" s="318"/>
      <c r="M68" s="318"/>
      <c r="N68" s="318"/>
      <c r="O68" s="318"/>
      <c r="P68" s="318"/>
      <c r="Q68" s="318"/>
      <c r="R68" s="318"/>
      <c r="S68" s="318"/>
      <c r="T68" s="318"/>
      <c r="U68" s="79"/>
    </row>
    <row r="69" spans="2:21" ht="19.2" customHeight="1">
      <c r="B69" s="94"/>
      <c r="C69" s="94"/>
      <c r="D69" s="94"/>
      <c r="E69" s="94"/>
      <c r="F69" s="94"/>
      <c r="G69" s="94"/>
      <c r="H69" s="94"/>
      <c r="I69" s="94"/>
      <c r="J69" s="94"/>
      <c r="K69" s="318"/>
      <c r="L69" s="318"/>
      <c r="M69" s="318"/>
      <c r="N69" s="318"/>
      <c r="O69" s="318"/>
      <c r="P69" s="318"/>
      <c r="Q69" s="318"/>
      <c r="R69" s="318"/>
      <c r="S69" s="318"/>
      <c r="T69" s="318"/>
      <c r="U69" s="79"/>
    </row>
    <row r="70" spans="2:21">
      <c r="B70" s="94"/>
      <c r="C70" s="94"/>
      <c r="D70" s="94"/>
      <c r="E70" s="94"/>
      <c r="F70" s="94"/>
      <c r="G70" s="94"/>
      <c r="H70" s="94"/>
      <c r="I70" s="94"/>
      <c r="J70" s="94"/>
      <c r="K70" s="94"/>
      <c r="L70" s="94"/>
      <c r="M70" s="94"/>
      <c r="N70" s="94"/>
      <c r="O70" s="94"/>
      <c r="P70" s="94"/>
      <c r="Q70" s="94"/>
      <c r="R70" s="94"/>
      <c r="S70" s="94"/>
      <c r="T70" s="94"/>
      <c r="U70" s="79"/>
    </row>
    <row r="71" spans="2:21">
      <c r="B71" s="94"/>
      <c r="C71" s="94"/>
      <c r="D71" s="94"/>
      <c r="E71" s="94"/>
      <c r="F71" s="94"/>
      <c r="G71" s="94"/>
      <c r="H71" s="94"/>
      <c r="I71" s="94"/>
      <c r="J71" s="94"/>
      <c r="K71" s="94"/>
      <c r="L71" s="94"/>
      <c r="M71" s="94"/>
      <c r="N71" s="94"/>
      <c r="O71" s="94"/>
      <c r="P71" s="94"/>
      <c r="Q71" s="94"/>
      <c r="R71" s="94"/>
      <c r="S71" s="94"/>
      <c r="T71" s="94"/>
      <c r="U71" s="79"/>
    </row>
    <row r="72" spans="2:21" ht="13.8" customHeight="1">
      <c r="B72" s="94"/>
      <c r="C72" s="94" t="s">
        <v>402</v>
      </c>
      <c r="D72" s="94"/>
      <c r="E72" s="94"/>
      <c r="F72" s="94"/>
      <c r="G72" s="94"/>
      <c r="H72" s="94"/>
      <c r="I72" s="110" t="s">
        <v>403</v>
      </c>
      <c r="J72" s="94"/>
      <c r="K72" s="318" t="s">
        <v>404</v>
      </c>
      <c r="L72" s="318"/>
      <c r="M72" s="318"/>
      <c r="N72" s="318"/>
      <c r="O72" s="318"/>
      <c r="P72" s="318"/>
      <c r="Q72" s="318"/>
      <c r="R72" s="318"/>
      <c r="S72" s="318"/>
      <c r="T72" s="318"/>
      <c r="U72" s="79"/>
    </row>
    <row r="73" spans="2:21" ht="14.4">
      <c r="B73" s="94"/>
      <c r="C73" s="94"/>
      <c r="D73" s="94"/>
      <c r="E73" s="94"/>
      <c r="F73" s="94"/>
      <c r="G73" s="94"/>
      <c r="H73" s="94"/>
      <c r="I73" s="111" t="s">
        <v>223</v>
      </c>
      <c r="J73" s="94"/>
      <c r="K73" s="318"/>
      <c r="L73" s="318"/>
      <c r="M73" s="318"/>
      <c r="N73" s="318"/>
      <c r="O73" s="318"/>
      <c r="P73" s="318"/>
      <c r="Q73" s="318"/>
      <c r="R73" s="318"/>
      <c r="S73" s="318"/>
      <c r="T73" s="318"/>
      <c r="U73" s="79"/>
    </row>
    <row r="74" spans="2:21">
      <c r="B74" s="94"/>
      <c r="C74" s="94"/>
      <c r="D74" s="94"/>
      <c r="E74" s="94"/>
      <c r="F74" s="94"/>
      <c r="G74" s="94"/>
      <c r="H74" s="94"/>
      <c r="I74" s="94"/>
      <c r="J74" s="94"/>
      <c r="K74" s="318"/>
      <c r="L74" s="318"/>
      <c r="M74" s="318"/>
      <c r="N74" s="318"/>
      <c r="O74" s="318"/>
      <c r="P74" s="318"/>
      <c r="Q74" s="318"/>
      <c r="R74" s="318"/>
      <c r="S74" s="318"/>
      <c r="T74" s="318"/>
      <c r="U74" s="79"/>
    </row>
    <row r="75" spans="2:21">
      <c r="B75" s="94"/>
      <c r="C75" s="94"/>
      <c r="D75" s="94"/>
      <c r="E75" s="94"/>
      <c r="F75" s="94"/>
      <c r="G75" s="94"/>
      <c r="H75" s="94"/>
      <c r="I75" s="94"/>
      <c r="J75" s="94"/>
      <c r="K75" s="318"/>
      <c r="L75" s="318"/>
      <c r="M75" s="318"/>
      <c r="N75" s="318"/>
      <c r="O75" s="318"/>
      <c r="P75" s="318"/>
      <c r="Q75" s="318"/>
      <c r="R75" s="318"/>
      <c r="S75" s="318"/>
      <c r="T75" s="318"/>
      <c r="U75" s="79"/>
    </row>
    <row r="76" spans="2:21">
      <c r="B76" s="94"/>
      <c r="C76" s="94"/>
      <c r="D76" s="94"/>
      <c r="E76" s="94"/>
      <c r="F76" s="94"/>
      <c r="G76" s="94"/>
      <c r="H76" s="94"/>
      <c r="I76" s="94"/>
      <c r="J76" s="94"/>
      <c r="K76" s="94"/>
      <c r="L76" s="94"/>
      <c r="M76" s="94"/>
      <c r="N76" s="94"/>
      <c r="O76" s="94"/>
      <c r="P76" s="94"/>
      <c r="Q76" s="94"/>
      <c r="R76" s="94"/>
      <c r="S76" s="94"/>
      <c r="T76" s="94"/>
      <c r="U76" s="79"/>
    </row>
    <row r="77" spans="2:21" ht="55.2" customHeight="1">
      <c r="B77" s="93"/>
      <c r="C77" s="94" t="s">
        <v>444</v>
      </c>
      <c r="D77" s="94"/>
      <c r="E77" s="94"/>
      <c r="F77" s="94"/>
      <c r="G77" s="94"/>
      <c r="H77" s="94"/>
      <c r="I77" s="111" t="s">
        <v>445</v>
      </c>
      <c r="J77" s="94"/>
      <c r="K77" s="319" t="s">
        <v>448</v>
      </c>
      <c r="L77" s="320"/>
      <c r="M77" s="320"/>
      <c r="N77" s="320"/>
      <c r="O77" s="320"/>
      <c r="P77" s="320"/>
      <c r="Q77" s="320"/>
      <c r="R77" s="320"/>
      <c r="S77" s="320"/>
      <c r="T77" s="321"/>
      <c r="U77" s="79"/>
    </row>
    <row r="78" spans="2:21">
      <c r="B78" s="93"/>
      <c r="C78" s="94"/>
      <c r="D78" s="94"/>
      <c r="E78" s="94"/>
      <c r="F78" s="94"/>
      <c r="G78" s="94"/>
      <c r="H78" s="94"/>
      <c r="I78" s="94"/>
      <c r="J78" s="94"/>
      <c r="K78" s="113" t="s">
        <v>446</v>
      </c>
      <c r="L78" s="99"/>
      <c r="M78" s="99"/>
      <c r="N78" s="99"/>
      <c r="O78" s="99"/>
      <c r="P78" s="99"/>
      <c r="Q78" s="99"/>
      <c r="R78" s="99"/>
      <c r="S78" s="99"/>
      <c r="T78" s="114"/>
      <c r="U78" s="79"/>
    </row>
    <row r="79" spans="2:21">
      <c r="B79" s="93"/>
      <c r="C79" s="94"/>
      <c r="D79" s="94"/>
      <c r="E79" s="94"/>
      <c r="F79" s="94"/>
      <c r="G79" s="94"/>
      <c r="H79" s="94"/>
      <c r="I79" s="94"/>
      <c r="J79" s="94"/>
      <c r="K79" s="113" t="s">
        <v>449</v>
      </c>
      <c r="L79" s="99"/>
      <c r="M79" s="99"/>
      <c r="N79" s="99"/>
      <c r="O79" s="99"/>
      <c r="P79" s="99"/>
      <c r="Q79" s="99"/>
      <c r="R79" s="99"/>
      <c r="S79" s="99"/>
      <c r="T79" s="114"/>
      <c r="U79" s="79"/>
    </row>
    <row r="80" spans="2:21">
      <c r="B80" s="93"/>
      <c r="C80" s="94"/>
      <c r="D80" s="94"/>
      <c r="E80" s="94"/>
      <c r="F80" s="94"/>
      <c r="G80" s="94"/>
      <c r="H80" s="94"/>
      <c r="I80" s="94"/>
      <c r="J80" s="94"/>
      <c r="K80" s="115" t="s">
        <v>447</v>
      </c>
      <c r="L80" s="99"/>
      <c r="M80" s="99"/>
      <c r="N80" s="99"/>
      <c r="O80" s="99"/>
      <c r="P80" s="99"/>
      <c r="Q80" s="99"/>
      <c r="R80" s="99"/>
      <c r="S80" s="99"/>
      <c r="T80" s="114"/>
      <c r="U80" s="79"/>
    </row>
    <row r="81" spans="2:21">
      <c r="B81" s="93"/>
      <c r="C81" s="94"/>
      <c r="D81" s="94"/>
      <c r="E81" s="94"/>
      <c r="F81" s="94"/>
      <c r="G81" s="94"/>
      <c r="H81" s="94"/>
      <c r="I81" s="94"/>
      <c r="J81" s="94"/>
      <c r="K81" s="116" t="s">
        <v>450</v>
      </c>
      <c r="L81" s="117"/>
      <c r="M81" s="117"/>
      <c r="N81" s="117"/>
      <c r="O81" s="117"/>
      <c r="P81" s="117"/>
      <c r="Q81" s="117"/>
      <c r="R81" s="117"/>
      <c r="S81" s="117"/>
      <c r="T81" s="118"/>
      <c r="U81" s="79"/>
    </row>
    <row r="82" spans="2:21">
      <c r="B82" s="78"/>
      <c r="C82" s="79"/>
      <c r="D82" s="79"/>
      <c r="E82" s="79"/>
      <c r="F82" s="79"/>
      <c r="G82" s="79"/>
      <c r="H82" s="79"/>
      <c r="I82" s="79"/>
      <c r="J82" s="79"/>
      <c r="K82" s="79"/>
      <c r="L82" s="79"/>
      <c r="M82" s="79"/>
      <c r="N82" s="79"/>
      <c r="O82" s="79"/>
      <c r="P82" s="79"/>
      <c r="Q82" s="79"/>
      <c r="R82" s="79"/>
      <c r="S82" s="79"/>
      <c r="T82" s="79"/>
      <c r="U82" s="79"/>
    </row>
  </sheetData>
  <sheetProtection password="A2B8" sheet="1" objects="1" scenarios="1"/>
  <mergeCells count="12">
    <mergeCell ref="K72:T75"/>
    <mergeCell ref="K77:T77"/>
    <mergeCell ref="K30:T32"/>
    <mergeCell ref="K34:T35"/>
    <mergeCell ref="K56:T57"/>
    <mergeCell ref="K37:T38"/>
    <mergeCell ref="K41:T42"/>
    <mergeCell ref="K44:T46"/>
    <mergeCell ref="K48:T51"/>
    <mergeCell ref="K53:T54"/>
    <mergeCell ref="K59:T60"/>
    <mergeCell ref="K62:T69"/>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dimension ref="A3:ER376"/>
  <sheetViews>
    <sheetView zoomScaleNormal="100" workbookViewId="0">
      <pane xSplit="2" ySplit="12" topLeftCell="C13" activePane="bottomRight" state="frozen"/>
      <selection activeCell="Y154" sqref="Y154"/>
      <selection pane="topRight" activeCell="Y154" sqref="Y154"/>
      <selection pane="bottomLeft" activeCell="Y154" sqref="Y154"/>
      <selection pane="bottomRight" activeCell="H59" sqref="H59"/>
    </sheetView>
  </sheetViews>
  <sheetFormatPr defaultRowHeight="13.8" outlineLevelRow="1"/>
  <cols>
    <col min="1" max="1" width="5.6640625" style="80" customWidth="1"/>
    <col min="2" max="2" width="5.21875" style="80" customWidth="1"/>
    <col min="3" max="3" width="57.33203125" style="80" customWidth="1"/>
    <col min="4" max="4" width="4.88671875" style="80" customWidth="1"/>
    <col min="5" max="5" width="10.44140625" style="175" customWidth="1"/>
    <col min="6" max="6" width="4.77734375" style="80" customWidth="1"/>
    <col min="7" max="7" width="6.88671875" style="80" customWidth="1"/>
    <col min="8" max="8" width="13.44140625" style="80" customWidth="1"/>
    <col min="9" max="9" width="13.109375" style="80" customWidth="1"/>
    <col min="10" max="10" width="12.21875" style="80" customWidth="1"/>
    <col min="11" max="11" width="5.33203125" style="80" customWidth="1"/>
    <col min="12" max="14" width="11.109375" style="80" bestFit="1" customWidth="1"/>
    <col min="15" max="24" width="9.33203125" style="80" bestFit="1" customWidth="1"/>
    <col min="25" max="25" width="4.88671875" style="80" customWidth="1"/>
    <col min="26" max="16384" width="8.88671875" style="80"/>
  </cols>
  <sheetData>
    <row r="3" spans="2:25" ht="14.4" thickBot="1">
      <c r="B3" s="79"/>
      <c r="C3" s="79"/>
      <c r="D3" s="79"/>
      <c r="E3" s="119"/>
      <c r="F3" s="83"/>
      <c r="G3" s="83"/>
      <c r="H3" s="83"/>
      <c r="I3" s="83"/>
      <c r="J3" s="83"/>
      <c r="K3" s="83"/>
      <c r="L3" s="83"/>
      <c r="M3" s="83"/>
      <c r="N3" s="83"/>
      <c r="O3" s="83"/>
      <c r="P3" s="83"/>
      <c r="Q3" s="83"/>
      <c r="R3" s="83"/>
      <c r="S3" s="83"/>
      <c r="T3" s="83"/>
      <c r="U3" s="83"/>
      <c r="V3" s="83"/>
      <c r="W3" s="83"/>
      <c r="X3" s="83"/>
      <c r="Y3" s="79"/>
    </row>
    <row r="4" spans="2:25">
      <c r="B4" s="79"/>
      <c r="C4" s="81" t="str">
        <f>'0-Instructiuni'!C3</f>
        <v>PROGRAMUL OPERAȚIONAL REGIONAL NORD-VEST 2021-2027</v>
      </c>
      <c r="D4" s="82"/>
      <c r="E4" s="119"/>
      <c r="F4" s="83"/>
      <c r="G4" s="83"/>
      <c r="H4" s="83"/>
      <c r="I4" s="83"/>
      <c r="J4" s="83"/>
      <c r="K4" s="83"/>
      <c r="L4" s="83"/>
      <c r="M4" s="83"/>
      <c r="N4" s="83"/>
      <c r="O4" s="83"/>
      <c r="P4" s="83"/>
      <c r="Q4" s="83"/>
      <c r="R4" s="83"/>
      <c r="S4" s="83"/>
      <c r="T4" s="83"/>
      <c r="U4" s="83"/>
      <c r="V4" s="83"/>
      <c r="W4" s="83"/>
      <c r="X4" s="83"/>
      <c r="Y4" s="79"/>
    </row>
    <row r="5" spans="2:25">
      <c r="B5" s="79"/>
      <c r="C5" s="84" t="str">
        <f>'0-Instructiuni'!C4</f>
        <v>INTERVENȚIA: B – Investiții productive pentru IMM-uri</v>
      </c>
      <c r="D5" s="85"/>
      <c r="E5" s="119"/>
      <c r="F5" s="83"/>
      <c r="G5" s="83"/>
      <c r="H5" s="83"/>
      <c r="I5" s="83"/>
      <c r="J5" s="83"/>
      <c r="K5" s="83"/>
      <c r="L5" s="83"/>
      <c r="M5" s="83"/>
      <c r="N5" s="83"/>
      <c r="O5" s="83"/>
      <c r="P5" s="83"/>
      <c r="Q5" s="83"/>
      <c r="R5" s="83"/>
      <c r="S5" s="83"/>
      <c r="T5" s="83"/>
      <c r="U5" s="83"/>
      <c r="V5" s="83"/>
      <c r="W5" s="83"/>
      <c r="X5" s="83"/>
      <c r="Y5" s="79"/>
    </row>
    <row r="6" spans="2:25" ht="14.4" thickBot="1">
      <c r="B6" s="79"/>
      <c r="C6" s="86" t="str">
        <f>'0-Instructiuni'!C5</f>
        <v>Apel de proiecte nr. POR N-V/P1/131/B/2022</v>
      </c>
      <c r="D6" s="87"/>
      <c r="E6" s="119"/>
      <c r="F6" s="83"/>
      <c r="G6" s="83"/>
      <c r="H6" s="83"/>
      <c r="I6" s="83"/>
      <c r="J6" s="83"/>
      <c r="K6" s="83"/>
      <c r="L6" s="83"/>
      <c r="M6" s="83"/>
      <c r="N6" s="83"/>
      <c r="O6" s="83"/>
      <c r="P6" s="83"/>
      <c r="Q6" s="83"/>
      <c r="R6" s="83"/>
      <c r="S6" s="83"/>
      <c r="T6" s="83"/>
      <c r="U6" s="83"/>
      <c r="V6" s="83"/>
      <c r="W6" s="83"/>
      <c r="X6" s="83"/>
      <c r="Y6" s="79"/>
    </row>
    <row r="7" spans="2:25">
      <c r="B7" s="79"/>
      <c r="C7" s="120"/>
      <c r="D7" s="120"/>
      <c r="E7" s="119"/>
      <c r="F7" s="83"/>
      <c r="G7" s="83"/>
      <c r="H7" s="83"/>
      <c r="I7" s="83"/>
      <c r="J7" s="83"/>
      <c r="K7" s="83"/>
      <c r="L7" s="176">
        <f>IF(L11="Implementare",0,J7+1)</f>
        <v>0</v>
      </c>
      <c r="M7" s="176">
        <f t="shared" ref="M7" si="0">IF(M11="Implementare",0,L7+1)</f>
        <v>0</v>
      </c>
      <c r="N7" s="176">
        <f t="shared" ref="N7" si="1">IF(N11="Implementare",0,M7+1)</f>
        <v>0</v>
      </c>
      <c r="O7" s="176">
        <f t="shared" ref="O7:X7" si="2">IF(O11="Implementare",0,N7+1)</f>
        <v>1</v>
      </c>
      <c r="P7" s="176">
        <f t="shared" si="2"/>
        <v>2</v>
      </c>
      <c r="Q7" s="176">
        <f t="shared" si="2"/>
        <v>3</v>
      </c>
      <c r="R7" s="176">
        <f t="shared" si="2"/>
        <v>4</v>
      </c>
      <c r="S7" s="176">
        <f t="shared" si="2"/>
        <v>5</v>
      </c>
      <c r="T7" s="176">
        <f t="shared" si="2"/>
        <v>6</v>
      </c>
      <c r="U7" s="176">
        <f t="shared" si="2"/>
        <v>7</v>
      </c>
      <c r="V7" s="176">
        <f t="shared" si="2"/>
        <v>8</v>
      </c>
      <c r="W7" s="176">
        <f t="shared" si="2"/>
        <v>9</v>
      </c>
      <c r="X7" s="176">
        <f t="shared" si="2"/>
        <v>10</v>
      </c>
      <c r="Y7" s="79"/>
    </row>
    <row r="8" spans="2:25" ht="21" customHeight="1">
      <c r="B8" s="79"/>
      <c r="C8" s="337" t="s">
        <v>126</v>
      </c>
      <c r="D8" s="338"/>
      <c r="E8" s="338"/>
      <c r="F8" s="338"/>
      <c r="G8" s="338"/>
      <c r="H8" s="338"/>
      <c r="I8" s="338"/>
      <c r="J8" s="338"/>
      <c r="K8" s="339"/>
      <c r="L8" s="177">
        <f>YEAR(E27)</f>
        <v>2023</v>
      </c>
      <c r="M8" s="177">
        <f>L8+1</f>
        <v>2024</v>
      </c>
      <c r="N8" s="177">
        <f t="shared" ref="N8:X8" si="3">M8+1</f>
        <v>2025</v>
      </c>
      <c r="O8" s="177">
        <f t="shared" si="3"/>
        <v>2026</v>
      </c>
      <c r="P8" s="177">
        <f t="shared" si="3"/>
        <v>2027</v>
      </c>
      <c r="Q8" s="177">
        <f t="shared" si="3"/>
        <v>2028</v>
      </c>
      <c r="R8" s="177">
        <f t="shared" si="3"/>
        <v>2029</v>
      </c>
      <c r="S8" s="177">
        <f t="shared" si="3"/>
        <v>2030</v>
      </c>
      <c r="T8" s="177">
        <f t="shared" si="3"/>
        <v>2031</v>
      </c>
      <c r="U8" s="177">
        <f t="shared" si="3"/>
        <v>2032</v>
      </c>
      <c r="V8" s="177">
        <f t="shared" si="3"/>
        <v>2033</v>
      </c>
      <c r="W8" s="177">
        <f t="shared" si="3"/>
        <v>2034</v>
      </c>
      <c r="X8" s="177">
        <f t="shared" si="3"/>
        <v>2035</v>
      </c>
      <c r="Y8" s="79"/>
    </row>
    <row r="9" spans="2:25" ht="15.6" hidden="1">
      <c r="B9" s="79"/>
      <c r="C9" s="122"/>
      <c r="D9" s="123"/>
      <c r="E9" s="121"/>
      <c r="F9" s="124"/>
      <c r="G9" s="124"/>
      <c r="H9" s="123"/>
      <c r="I9" s="123"/>
      <c r="J9" s="124"/>
      <c r="K9" s="124"/>
      <c r="L9" s="178">
        <f>DATE(L8,12,31)</f>
        <v>45291</v>
      </c>
      <c r="M9" s="178">
        <f t="shared" ref="M9:X9" si="4">DATE(M8,12,31)</f>
        <v>45657</v>
      </c>
      <c r="N9" s="178">
        <f t="shared" si="4"/>
        <v>46022</v>
      </c>
      <c r="O9" s="178">
        <f t="shared" si="4"/>
        <v>46387</v>
      </c>
      <c r="P9" s="178">
        <f t="shared" si="4"/>
        <v>46752</v>
      </c>
      <c r="Q9" s="178">
        <f t="shared" si="4"/>
        <v>47118</v>
      </c>
      <c r="R9" s="178">
        <f t="shared" si="4"/>
        <v>47483</v>
      </c>
      <c r="S9" s="178">
        <f t="shared" si="4"/>
        <v>47848</v>
      </c>
      <c r="T9" s="178">
        <f t="shared" si="4"/>
        <v>48213</v>
      </c>
      <c r="U9" s="178">
        <f t="shared" si="4"/>
        <v>48579</v>
      </c>
      <c r="V9" s="178">
        <f t="shared" si="4"/>
        <v>48944</v>
      </c>
      <c r="W9" s="178">
        <f t="shared" si="4"/>
        <v>49309</v>
      </c>
      <c r="X9" s="178">
        <f t="shared" si="4"/>
        <v>49674</v>
      </c>
      <c r="Y9" s="79"/>
    </row>
    <row r="10" spans="2:25" ht="15.6" hidden="1">
      <c r="B10" s="79"/>
      <c r="C10" s="122"/>
      <c r="D10" s="123"/>
      <c r="E10" s="121"/>
      <c r="F10" s="124"/>
      <c r="G10" s="124"/>
      <c r="H10" s="123"/>
      <c r="I10" s="123"/>
      <c r="J10" s="124"/>
      <c r="K10" s="124"/>
      <c r="L10" s="179">
        <f>DATEDIF(E27,L9,"M")</f>
        <v>7</v>
      </c>
      <c r="M10" s="179">
        <f>DATEDIF(L9,M9,"M")</f>
        <v>12</v>
      </c>
      <c r="N10" s="179">
        <f t="shared" ref="N10:X10" si="5">DATEDIF(M9,N9,"M")</f>
        <v>12</v>
      </c>
      <c r="O10" s="179">
        <f t="shared" si="5"/>
        <v>12</v>
      </c>
      <c r="P10" s="179">
        <f t="shared" si="5"/>
        <v>12</v>
      </c>
      <c r="Q10" s="179">
        <f t="shared" si="5"/>
        <v>12</v>
      </c>
      <c r="R10" s="179">
        <f t="shared" si="5"/>
        <v>12</v>
      </c>
      <c r="S10" s="179">
        <f t="shared" si="5"/>
        <v>12</v>
      </c>
      <c r="T10" s="179">
        <f t="shared" si="5"/>
        <v>12</v>
      </c>
      <c r="U10" s="179">
        <f t="shared" si="5"/>
        <v>12</v>
      </c>
      <c r="V10" s="179">
        <f t="shared" si="5"/>
        <v>12</v>
      </c>
      <c r="W10" s="179">
        <f t="shared" si="5"/>
        <v>12</v>
      </c>
      <c r="X10" s="179">
        <f t="shared" si="5"/>
        <v>12</v>
      </c>
      <c r="Y10" s="79"/>
    </row>
    <row r="11" spans="2:25" ht="22.8" customHeight="1">
      <c r="B11" s="79"/>
      <c r="C11" s="337" t="s">
        <v>127</v>
      </c>
      <c r="D11" s="338"/>
      <c r="E11" s="338"/>
      <c r="F11" s="338"/>
      <c r="G11" s="338"/>
      <c r="H11" s="338"/>
      <c r="I11" s="338"/>
      <c r="J11" s="338"/>
      <c r="K11" s="339"/>
      <c r="L11" s="180" t="s">
        <v>125</v>
      </c>
      <c r="M11" s="181" t="str">
        <f>IF($E$28-L10&gt;=0,"Implementare","Operare")</f>
        <v>Implementare</v>
      </c>
      <c r="N11" s="181" t="str">
        <f>IF($E$28-SUM($L$10:M10)&gt;=0,"Implementare","Operare")</f>
        <v>Implementare</v>
      </c>
      <c r="O11" s="181" t="str">
        <f>IF($E$28-SUM($L$10:N10)&gt;=0,"Implementare","Operare")</f>
        <v>Operare</v>
      </c>
      <c r="P11" s="181" t="str">
        <f>IF($E$28-SUM($L$10:O10)&gt;=0,"Implementare","Operare")</f>
        <v>Operare</v>
      </c>
      <c r="Q11" s="181" t="str">
        <f>IF($E$28-SUM($L$10:P10)&gt;=0,"Implementare","Operare")</f>
        <v>Operare</v>
      </c>
      <c r="R11" s="181" t="str">
        <f>IF($E$28-SUM($L$10:Q10)&gt;=0,"Implementare","Operare")</f>
        <v>Operare</v>
      </c>
      <c r="S11" s="181" t="str">
        <f>IF($E$28-SUM($L$10:R10)&gt;=0,"Implementare","Operare")</f>
        <v>Operare</v>
      </c>
      <c r="T11" s="181" t="str">
        <f>IF($E$28-SUM($L$10:S10)&gt;=0,"Implementare","Operare")</f>
        <v>Operare</v>
      </c>
      <c r="U11" s="181" t="str">
        <f>IF($E$28-SUM($L$10:T10)&gt;=0,"Implementare","Operare")</f>
        <v>Operare</v>
      </c>
      <c r="V11" s="181" t="str">
        <f>IF($E$28-SUM($L$10:U10)&gt;=0,"Implementare","Operare")</f>
        <v>Operare</v>
      </c>
      <c r="W11" s="181" t="str">
        <f>IF($E$28-SUM($L$10:V10)&gt;=0,"Implementare","Operare")</f>
        <v>Operare</v>
      </c>
      <c r="X11" s="181" t="str">
        <f>IF($E$28-SUM($L$10:W10)&gt;=0,"Implementare","Operare")</f>
        <v>Operare</v>
      </c>
      <c r="Y11" s="79"/>
    </row>
    <row r="12" spans="2:25">
      <c r="B12" s="79"/>
      <c r="C12" s="79"/>
      <c r="D12" s="79"/>
      <c r="E12" s="125"/>
      <c r="F12" s="120"/>
      <c r="G12" s="120"/>
      <c r="H12" s="120"/>
      <c r="I12" s="120"/>
      <c r="J12" s="120"/>
      <c r="K12" s="120"/>
      <c r="L12" s="120"/>
      <c r="M12" s="120"/>
      <c r="N12" s="120"/>
      <c r="O12" s="120"/>
      <c r="P12" s="120"/>
      <c r="Q12" s="120"/>
      <c r="R12" s="120"/>
      <c r="S12" s="120"/>
      <c r="T12" s="120"/>
      <c r="U12" s="120"/>
      <c r="V12" s="120"/>
      <c r="W12" s="83"/>
      <c r="X12" s="83"/>
      <c r="Y12" s="79"/>
    </row>
    <row r="13" spans="2:25">
      <c r="E13" s="80"/>
    </row>
    <row r="14" spans="2:25">
      <c r="E14" s="80"/>
    </row>
    <row r="15" spans="2:25">
      <c r="B15" s="79"/>
      <c r="C15" s="79"/>
      <c r="D15" s="79"/>
      <c r="E15" s="125"/>
      <c r="F15" s="120"/>
      <c r="G15" s="120"/>
      <c r="H15" s="120"/>
      <c r="I15" s="120"/>
      <c r="J15" s="120"/>
      <c r="K15" s="120"/>
      <c r="L15" s="120"/>
      <c r="M15" s="120"/>
      <c r="N15" s="120"/>
      <c r="O15" s="120"/>
      <c r="P15" s="120"/>
      <c r="Q15" s="120"/>
      <c r="R15" s="120"/>
      <c r="S15" s="120"/>
      <c r="T15" s="120"/>
      <c r="U15" s="120"/>
      <c r="V15" s="120"/>
      <c r="W15" s="83"/>
      <c r="X15" s="83"/>
      <c r="Y15" s="79"/>
    </row>
    <row r="16" spans="2:25" s="131" customFormat="1" ht="24.6" customHeight="1">
      <c r="B16" s="126"/>
      <c r="C16" s="127" t="s">
        <v>128</v>
      </c>
      <c r="D16" s="128"/>
      <c r="E16" s="129"/>
      <c r="F16" s="130"/>
      <c r="G16" s="130"/>
      <c r="H16" s="130"/>
      <c r="I16" s="130"/>
      <c r="J16" s="130"/>
      <c r="K16" s="130"/>
      <c r="L16" s="130"/>
      <c r="M16" s="130"/>
      <c r="N16" s="130"/>
      <c r="O16" s="130"/>
      <c r="P16" s="130"/>
      <c r="Q16" s="130"/>
      <c r="R16" s="130"/>
      <c r="S16" s="130"/>
      <c r="T16" s="130"/>
      <c r="U16" s="130"/>
      <c r="V16" s="130"/>
      <c r="W16" s="130"/>
      <c r="X16" s="130"/>
      <c r="Y16" s="126"/>
    </row>
    <row r="17" spans="2:25" s="134" customFormat="1">
      <c r="B17" s="132"/>
      <c r="C17" s="132"/>
      <c r="D17" s="132"/>
      <c r="E17" s="133"/>
      <c r="F17" s="132"/>
      <c r="G17" s="132"/>
      <c r="H17" s="132"/>
      <c r="I17" s="132"/>
      <c r="J17" s="132"/>
      <c r="K17" s="132"/>
      <c r="L17" s="132"/>
      <c r="M17" s="132"/>
      <c r="N17" s="132"/>
      <c r="O17" s="132"/>
      <c r="P17" s="132"/>
      <c r="Q17" s="132"/>
      <c r="R17" s="132"/>
      <c r="S17" s="132"/>
      <c r="T17" s="132"/>
      <c r="U17" s="132"/>
      <c r="V17" s="132"/>
      <c r="W17" s="132"/>
      <c r="X17" s="132"/>
      <c r="Y17" s="132"/>
    </row>
    <row r="18" spans="2:25" s="134" customFormat="1" ht="19.8" customHeight="1">
      <c r="B18" s="132"/>
      <c r="C18" s="135" t="s">
        <v>148</v>
      </c>
      <c r="D18" s="132"/>
      <c r="E18" s="340"/>
      <c r="F18" s="341"/>
      <c r="G18" s="341"/>
      <c r="H18" s="341"/>
      <c r="I18" s="341"/>
      <c r="J18" s="341"/>
      <c r="K18" s="342"/>
      <c r="L18" s="132"/>
      <c r="M18" s="132"/>
      <c r="N18" s="132"/>
      <c r="O18" s="132"/>
      <c r="P18" s="132"/>
      <c r="Q18" s="132"/>
      <c r="R18" s="132"/>
      <c r="S18" s="132"/>
      <c r="T18" s="132"/>
      <c r="U18" s="132"/>
      <c r="V18" s="132"/>
      <c r="W18" s="132"/>
      <c r="X18" s="132"/>
      <c r="Y18" s="132"/>
    </row>
    <row r="19" spans="2:25" s="134" customFormat="1">
      <c r="B19" s="132"/>
      <c r="C19" s="132"/>
      <c r="D19" s="132"/>
      <c r="E19" s="133"/>
      <c r="F19" s="132"/>
      <c r="G19" s="132"/>
      <c r="H19" s="132"/>
      <c r="I19" s="132"/>
      <c r="J19" s="132"/>
      <c r="K19" s="132"/>
      <c r="L19" s="132"/>
      <c r="M19" s="132"/>
      <c r="N19" s="132"/>
      <c r="O19" s="132"/>
      <c r="P19" s="132"/>
      <c r="Q19" s="132"/>
      <c r="R19" s="132"/>
      <c r="S19" s="132"/>
      <c r="T19" s="132"/>
      <c r="U19" s="132"/>
      <c r="V19" s="132"/>
      <c r="W19" s="132"/>
      <c r="X19" s="132"/>
      <c r="Y19" s="132"/>
    </row>
    <row r="20" spans="2:25" s="134" customFormat="1" ht="46.2" customHeight="1">
      <c r="B20" s="132"/>
      <c r="C20" s="135" t="s">
        <v>149</v>
      </c>
      <c r="D20" s="132"/>
      <c r="E20" s="343"/>
      <c r="F20" s="344"/>
      <c r="G20" s="344"/>
      <c r="H20" s="344"/>
      <c r="I20" s="344"/>
      <c r="J20" s="344"/>
      <c r="K20" s="345"/>
      <c r="L20" s="132"/>
      <c r="M20" s="132"/>
      <c r="N20" s="132"/>
      <c r="O20" s="132"/>
      <c r="P20" s="132"/>
      <c r="Q20" s="132"/>
      <c r="R20" s="132"/>
      <c r="S20" s="132"/>
      <c r="T20" s="132"/>
      <c r="U20" s="132"/>
      <c r="V20" s="132"/>
      <c r="W20" s="132"/>
      <c r="X20" s="132"/>
      <c r="Y20" s="132"/>
    </row>
    <row r="21" spans="2:25" s="134" customFormat="1">
      <c r="B21" s="132"/>
      <c r="C21" s="132"/>
      <c r="D21" s="132"/>
      <c r="E21" s="133"/>
      <c r="F21" s="132"/>
      <c r="G21" s="132"/>
      <c r="H21" s="132"/>
      <c r="I21" s="132"/>
      <c r="J21" s="132"/>
      <c r="K21" s="132"/>
      <c r="L21" s="132"/>
      <c r="M21" s="132"/>
      <c r="N21" s="132"/>
      <c r="O21" s="132"/>
      <c r="P21" s="132"/>
      <c r="Q21" s="132"/>
      <c r="R21" s="132"/>
      <c r="S21" s="132"/>
      <c r="T21" s="132"/>
      <c r="U21" s="132"/>
      <c r="V21" s="132"/>
      <c r="W21" s="132"/>
      <c r="X21" s="132"/>
      <c r="Y21" s="132"/>
    </row>
    <row r="22" spans="2:25" s="134" customFormat="1" ht="14.4">
      <c r="B22" s="132"/>
      <c r="C22" s="136" t="s">
        <v>150</v>
      </c>
      <c r="D22" s="132"/>
      <c r="E22" s="137" t="s">
        <v>151</v>
      </c>
      <c r="F22" s="132"/>
      <c r="G22" s="138" t="s">
        <v>151</v>
      </c>
      <c r="H22" s="139"/>
      <c r="I22" s="132"/>
      <c r="J22" s="132"/>
      <c r="K22" s="132"/>
      <c r="L22" s="132"/>
      <c r="M22" s="132"/>
      <c r="N22" s="132"/>
      <c r="O22" s="132"/>
      <c r="P22" s="132"/>
      <c r="Q22" s="132"/>
      <c r="R22" s="132"/>
      <c r="S22" s="132"/>
      <c r="T22" s="132"/>
      <c r="U22" s="132"/>
      <c r="V22" s="132"/>
      <c r="W22" s="132"/>
      <c r="X22" s="132"/>
      <c r="Y22" s="132"/>
    </row>
    <row r="23" spans="2:25" s="134" customFormat="1">
      <c r="B23" s="132"/>
      <c r="C23" s="132"/>
      <c r="D23" s="132"/>
      <c r="E23" s="133"/>
      <c r="F23" s="132"/>
      <c r="G23" s="138" t="s">
        <v>152</v>
      </c>
      <c r="H23" s="139"/>
      <c r="I23" s="132"/>
      <c r="J23" s="132"/>
      <c r="K23" s="132"/>
      <c r="L23" s="132"/>
      <c r="M23" s="132"/>
      <c r="N23" s="132"/>
      <c r="O23" s="132"/>
      <c r="P23" s="132"/>
      <c r="Q23" s="132"/>
      <c r="R23" s="132"/>
      <c r="S23" s="132"/>
      <c r="T23" s="132"/>
      <c r="U23" s="132"/>
      <c r="V23" s="132"/>
      <c r="W23" s="132"/>
      <c r="X23" s="132"/>
      <c r="Y23" s="132"/>
    </row>
    <row r="24" spans="2:25" s="134" customFormat="1">
      <c r="B24" s="132"/>
      <c r="C24" s="132"/>
      <c r="D24" s="132"/>
      <c r="E24" s="133"/>
      <c r="F24" s="132"/>
      <c r="G24" s="140"/>
      <c r="H24" s="139"/>
      <c r="I24" s="132"/>
      <c r="J24" s="132"/>
      <c r="K24" s="132"/>
      <c r="L24" s="132"/>
      <c r="M24" s="132"/>
      <c r="N24" s="132"/>
      <c r="O24" s="132"/>
      <c r="P24" s="132"/>
      <c r="Q24" s="132"/>
      <c r="R24" s="132"/>
      <c r="S24" s="132"/>
      <c r="T24" s="132"/>
      <c r="U24" s="132"/>
      <c r="V24" s="132"/>
      <c r="W24" s="132"/>
      <c r="X24" s="132"/>
      <c r="Y24" s="132"/>
    </row>
    <row r="25" spans="2:25" s="134" customFormat="1" ht="14.4">
      <c r="B25" s="132"/>
      <c r="C25" s="136" t="s">
        <v>82</v>
      </c>
      <c r="D25" s="132"/>
      <c r="E25" s="182">
        <v>5</v>
      </c>
      <c r="F25" s="132"/>
      <c r="G25" s="132"/>
      <c r="H25" s="132"/>
      <c r="I25" s="132"/>
      <c r="J25" s="132"/>
      <c r="K25" s="132"/>
      <c r="L25" s="132"/>
      <c r="M25" s="132"/>
      <c r="N25" s="132"/>
      <c r="O25" s="132"/>
      <c r="P25" s="132"/>
      <c r="Q25" s="132"/>
      <c r="R25" s="132"/>
      <c r="S25" s="132"/>
      <c r="T25" s="132"/>
      <c r="U25" s="132"/>
      <c r="V25" s="132"/>
      <c r="W25" s="132"/>
      <c r="X25" s="132"/>
      <c r="Y25" s="132"/>
    </row>
    <row r="26" spans="2:25" s="134" customFormat="1" ht="14.4">
      <c r="B26" s="132"/>
      <c r="C26" s="79"/>
      <c r="D26" s="132"/>
      <c r="E26" s="79"/>
      <c r="F26" s="132"/>
      <c r="G26" s="132"/>
      <c r="H26" s="132"/>
      <c r="I26" s="132"/>
      <c r="J26" s="132"/>
      <c r="K26" s="132"/>
      <c r="L26" s="132"/>
      <c r="M26" s="132"/>
      <c r="N26" s="132"/>
      <c r="O26" s="132"/>
      <c r="P26" s="132"/>
      <c r="Q26" s="132"/>
      <c r="R26" s="132"/>
      <c r="S26" s="132"/>
      <c r="T26" s="132"/>
      <c r="U26" s="132"/>
      <c r="V26" s="132"/>
      <c r="W26" s="132"/>
      <c r="X26" s="132"/>
      <c r="Y26" s="132"/>
    </row>
    <row r="27" spans="2:25" s="134" customFormat="1" ht="20.399999999999999" customHeight="1">
      <c r="B27" s="132"/>
      <c r="C27" s="135" t="s">
        <v>205</v>
      </c>
      <c r="D27" s="132"/>
      <c r="E27" s="141">
        <v>45047</v>
      </c>
      <c r="F27" s="132"/>
      <c r="G27" s="132"/>
      <c r="H27" s="132"/>
      <c r="I27" s="132"/>
      <c r="J27" s="132"/>
      <c r="K27" s="132"/>
      <c r="L27" s="132"/>
      <c r="M27" s="132"/>
      <c r="N27" s="132"/>
      <c r="O27" s="132"/>
      <c r="P27" s="132"/>
      <c r="Q27" s="132"/>
      <c r="R27" s="132"/>
      <c r="S27" s="132"/>
      <c r="T27" s="132"/>
      <c r="U27" s="132"/>
      <c r="V27" s="132"/>
      <c r="W27" s="132"/>
      <c r="X27" s="132"/>
      <c r="Y27" s="132"/>
    </row>
    <row r="28" spans="2:25" s="134" customFormat="1" ht="31.2" customHeight="1">
      <c r="B28" s="132"/>
      <c r="C28" s="142" t="s">
        <v>206</v>
      </c>
      <c r="D28" s="132"/>
      <c r="E28" s="143">
        <v>30</v>
      </c>
      <c r="F28" s="132"/>
      <c r="G28" s="132"/>
      <c r="H28" s="132"/>
      <c r="I28" s="132"/>
      <c r="J28" s="132"/>
      <c r="K28" s="132"/>
      <c r="L28" s="132"/>
      <c r="M28" s="132"/>
      <c r="N28" s="132"/>
      <c r="O28" s="132"/>
      <c r="P28" s="132"/>
      <c r="Q28" s="132"/>
      <c r="R28" s="132"/>
      <c r="S28" s="132"/>
      <c r="T28" s="132"/>
      <c r="U28" s="132"/>
      <c r="V28" s="132"/>
      <c r="W28" s="132"/>
      <c r="X28" s="132"/>
      <c r="Y28" s="132"/>
    </row>
    <row r="29" spans="2:25" s="134" customFormat="1">
      <c r="B29" s="132"/>
      <c r="C29" s="132"/>
      <c r="D29" s="132"/>
      <c r="E29" s="133"/>
      <c r="F29" s="132"/>
      <c r="G29" s="132"/>
      <c r="H29" s="132"/>
      <c r="I29" s="132"/>
      <c r="J29" s="132"/>
      <c r="K29" s="132"/>
      <c r="L29" s="132"/>
      <c r="M29" s="132"/>
      <c r="N29" s="132"/>
      <c r="O29" s="132"/>
      <c r="P29" s="132"/>
      <c r="Q29" s="132"/>
      <c r="R29" s="132"/>
      <c r="S29" s="132"/>
      <c r="T29" s="132"/>
      <c r="U29" s="132"/>
      <c r="V29" s="132"/>
      <c r="W29" s="132"/>
      <c r="X29" s="132"/>
      <c r="Y29" s="132"/>
    </row>
    <row r="30" spans="2:25" s="134" customFormat="1"/>
    <row r="31" spans="2:25" s="134" customFormat="1"/>
    <row r="32" spans="2:25">
      <c r="B32" s="79"/>
      <c r="C32" s="144"/>
      <c r="D32" s="79"/>
      <c r="E32" s="145"/>
      <c r="F32" s="79"/>
      <c r="G32" s="79"/>
      <c r="H32" s="79"/>
      <c r="I32" s="79"/>
      <c r="J32" s="79"/>
      <c r="K32" s="79"/>
      <c r="L32" s="79"/>
      <c r="M32" s="79"/>
      <c r="N32" s="79"/>
      <c r="O32" s="79"/>
      <c r="P32" s="79"/>
      <c r="Q32" s="79"/>
      <c r="R32" s="79"/>
      <c r="S32" s="79"/>
      <c r="T32" s="79"/>
      <c r="U32" s="79"/>
      <c r="V32" s="79"/>
      <c r="W32" s="79"/>
      <c r="X32" s="79"/>
      <c r="Y32" s="79"/>
    </row>
    <row r="33" spans="1:148" s="131" customFormat="1" ht="23.4" customHeight="1">
      <c r="B33" s="126"/>
      <c r="C33" s="127" t="s">
        <v>124</v>
      </c>
      <c r="D33" s="128"/>
      <c r="E33" s="146"/>
      <c r="F33" s="128"/>
      <c r="G33" s="128"/>
      <c r="H33" s="128"/>
      <c r="I33" s="128"/>
      <c r="J33" s="128"/>
      <c r="K33" s="128"/>
      <c r="L33" s="128"/>
      <c r="M33" s="128"/>
      <c r="N33" s="128"/>
      <c r="O33" s="128"/>
      <c r="P33" s="128"/>
      <c r="Q33" s="128"/>
      <c r="R33" s="128"/>
      <c r="S33" s="128"/>
      <c r="T33" s="128"/>
      <c r="U33" s="128"/>
      <c r="V33" s="128"/>
      <c r="W33" s="128"/>
      <c r="X33" s="128"/>
      <c r="Y33" s="126"/>
    </row>
    <row r="34" spans="1:148">
      <c r="B34" s="79"/>
      <c r="C34" s="144"/>
      <c r="D34" s="79"/>
      <c r="E34" s="145"/>
      <c r="F34" s="79"/>
      <c r="G34" s="79"/>
      <c r="H34" s="79"/>
      <c r="I34" s="79"/>
      <c r="J34" s="79"/>
      <c r="K34" s="79"/>
      <c r="L34" s="79"/>
      <c r="M34" s="79"/>
      <c r="N34" s="79"/>
      <c r="O34" s="79"/>
      <c r="P34" s="79"/>
      <c r="Q34" s="79"/>
      <c r="R34" s="79"/>
      <c r="S34" s="79"/>
      <c r="T34" s="79"/>
      <c r="U34" s="79"/>
      <c r="V34" s="79"/>
      <c r="W34" s="79"/>
      <c r="X34" s="79"/>
      <c r="Y34" s="79"/>
    </row>
    <row r="35" spans="1:148" ht="30.6" customHeight="1">
      <c r="B35" s="79"/>
      <c r="C35" s="331" t="s">
        <v>353</v>
      </c>
      <c r="D35" s="332"/>
      <c r="E35" s="332"/>
      <c r="F35" s="332"/>
      <c r="G35" s="332"/>
      <c r="H35" s="332"/>
      <c r="I35" s="333"/>
      <c r="J35" s="79"/>
      <c r="K35" s="79"/>
      <c r="L35" s="79"/>
      <c r="M35" s="79"/>
      <c r="N35" s="79"/>
      <c r="O35" s="79"/>
      <c r="P35" s="79"/>
      <c r="Q35" s="79"/>
      <c r="R35" s="79"/>
      <c r="S35" s="79"/>
      <c r="T35" s="79"/>
      <c r="U35" s="79"/>
      <c r="V35" s="79"/>
      <c r="W35" s="79"/>
      <c r="X35" s="79"/>
      <c r="Y35" s="79"/>
    </row>
    <row r="36" spans="1:148">
      <c r="B36" s="79"/>
      <c r="C36" s="144"/>
      <c r="D36" s="79"/>
      <c r="E36" s="145"/>
      <c r="F36" s="79"/>
      <c r="G36" s="79"/>
      <c r="H36" s="79"/>
      <c r="I36" s="79"/>
      <c r="J36" s="79"/>
      <c r="K36" s="79"/>
      <c r="L36" s="79"/>
      <c r="M36" s="79"/>
      <c r="N36" s="79"/>
      <c r="O36" s="79"/>
      <c r="P36" s="79"/>
      <c r="Q36" s="79"/>
      <c r="R36" s="79"/>
      <c r="S36" s="79"/>
      <c r="T36" s="79"/>
      <c r="U36" s="79"/>
      <c r="V36" s="79"/>
      <c r="W36" s="79"/>
      <c r="X36" s="79"/>
      <c r="Y36" s="79"/>
    </row>
    <row r="37" spans="1:148" ht="27.6" customHeight="1" outlineLevel="1">
      <c r="B37" s="79"/>
      <c r="C37" s="346" t="s">
        <v>132</v>
      </c>
      <c r="D37" s="346"/>
      <c r="E37" s="346"/>
      <c r="F37" s="346"/>
      <c r="G37" s="346"/>
      <c r="H37" s="346"/>
      <c r="I37" s="346"/>
      <c r="J37" s="79"/>
      <c r="K37" s="79"/>
      <c r="L37" s="79"/>
      <c r="M37" s="79"/>
      <c r="N37" s="79"/>
      <c r="O37" s="79"/>
      <c r="P37" s="79"/>
      <c r="Q37" s="79"/>
      <c r="R37" s="79"/>
      <c r="S37" s="79"/>
      <c r="T37" s="79"/>
      <c r="U37" s="79"/>
      <c r="V37" s="79"/>
      <c r="W37" s="79"/>
      <c r="X37" s="79"/>
      <c r="Y37" s="79"/>
    </row>
    <row r="38" spans="1:148" outlineLevel="1">
      <c r="B38" s="79"/>
      <c r="C38" s="147" t="s">
        <v>133</v>
      </c>
      <c r="D38" s="79"/>
      <c r="E38" s="148" t="s">
        <v>134</v>
      </c>
      <c r="F38" s="79"/>
      <c r="G38" s="79"/>
      <c r="H38" s="79"/>
      <c r="I38" s="79"/>
      <c r="J38" s="145" t="s">
        <v>118</v>
      </c>
      <c r="K38" s="145"/>
      <c r="L38" s="149"/>
      <c r="M38" s="149"/>
      <c r="N38" s="149"/>
      <c r="O38" s="149"/>
      <c r="P38" s="149"/>
      <c r="Q38" s="149"/>
      <c r="R38" s="149"/>
      <c r="S38" s="149"/>
      <c r="T38" s="149"/>
      <c r="U38" s="149"/>
      <c r="V38" s="149"/>
      <c r="W38" s="149"/>
      <c r="X38" s="149"/>
      <c r="Y38" s="79"/>
    </row>
    <row r="39" spans="1:148" outlineLevel="1">
      <c r="B39" s="79"/>
      <c r="C39" s="147" t="s">
        <v>133</v>
      </c>
      <c r="D39" s="79"/>
      <c r="E39" s="148" t="s">
        <v>134</v>
      </c>
      <c r="F39" s="79"/>
      <c r="G39" s="79"/>
      <c r="H39" s="79"/>
      <c r="I39" s="79"/>
      <c r="J39" s="145" t="s">
        <v>118</v>
      </c>
      <c r="K39" s="145"/>
      <c r="L39" s="149"/>
      <c r="M39" s="149"/>
      <c r="N39" s="149"/>
      <c r="O39" s="149"/>
      <c r="P39" s="149"/>
      <c r="Q39" s="149"/>
      <c r="R39" s="149"/>
      <c r="S39" s="149"/>
      <c r="T39" s="149"/>
      <c r="U39" s="149"/>
      <c r="V39" s="149"/>
      <c r="W39" s="149"/>
      <c r="X39" s="149"/>
      <c r="Y39" s="79"/>
    </row>
    <row r="40" spans="1:148" outlineLevel="1">
      <c r="B40" s="79"/>
      <c r="C40" s="147" t="s">
        <v>133</v>
      </c>
      <c r="D40" s="79"/>
      <c r="E40" s="148" t="s">
        <v>134</v>
      </c>
      <c r="F40" s="79"/>
      <c r="G40" s="79"/>
      <c r="H40" s="79"/>
      <c r="I40" s="79"/>
      <c r="J40" s="145" t="s">
        <v>118</v>
      </c>
      <c r="K40" s="145"/>
      <c r="L40" s="149"/>
      <c r="M40" s="149"/>
      <c r="N40" s="149"/>
      <c r="O40" s="149"/>
      <c r="P40" s="149"/>
      <c r="Q40" s="149"/>
      <c r="R40" s="149"/>
      <c r="S40" s="149"/>
      <c r="T40" s="149"/>
      <c r="U40" s="149"/>
      <c r="V40" s="149"/>
      <c r="W40" s="149"/>
      <c r="X40" s="149"/>
      <c r="Y40" s="79"/>
    </row>
    <row r="41" spans="1:148" s="79" customFormat="1" outlineLevel="1">
      <c r="A41" s="80"/>
      <c r="C41" s="91"/>
      <c r="E41" s="119"/>
      <c r="J41" s="145"/>
      <c r="K41" s="145"/>
      <c r="L41" s="150"/>
      <c r="M41" s="150"/>
      <c r="N41" s="150"/>
      <c r="O41" s="150"/>
      <c r="P41" s="150"/>
      <c r="Q41" s="150"/>
      <c r="R41" s="150"/>
      <c r="S41" s="150"/>
      <c r="T41" s="150"/>
      <c r="U41" s="150"/>
      <c r="V41" s="150"/>
      <c r="W41" s="150"/>
      <c r="X41" s="15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c r="EB41" s="80"/>
      <c r="EC41" s="80"/>
      <c r="ED41" s="80"/>
      <c r="EE41" s="80"/>
      <c r="EF41" s="80"/>
      <c r="EG41" s="80"/>
      <c r="EH41" s="80"/>
      <c r="EI41" s="80"/>
      <c r="EJ41" s="80"/>
      <c r="EK41" s="80"/>
      <c r="EL41" s="80"/>
      <c r="EM41" s="80"/>
      <c r="EN41" s="80"/>
      <c r="EO41" s="80"/>
      <c r="EP41" s="80"/>
      <c r="EQ41" s="80"/>
      <c r="ER41" s="80"/>
    </row>
    <row r="42" spans="1:148" ht="27.6" outlineLevel="1">
      <c r="B42" s="79"/>
      <c r="C42" s="151" t="s">
        <v>135</v>
      </c>
      <c r="D42" s="79"/>
      <c r="E42" s="152" t="s">
        <v>134</v>
      </c>
      <c r="F42" s="79"/>
      <c r="G42" s="79"/>
      <c r="H42" s="79"/>
      <c r="I42" s="79"/>
      <c r="J42" s="145"/>
      <c r="K42" s="145"/>
      <c r="L42" s="183">
        <f>SUM(L38:L40)</f>
        <v>0</v>
      </c>
      <c r="M42" s="183">
        <f t="shared" ref="M42:X42" si="6">SUM(M38:M40)</f>
        <v>0</v>
      </c>
      <c r="N42" s="183">
        <f t="shared" si="6"/>
        <v>0</v>
      </c>
      <c r="O42" s="183">
        <f t="shared" si="6"/>
        <v>0</v>
      </c>
      <c r="P42" s="183">
        <f t="shared" si="6"/>
        <v>0</v>
      </c>
      <c r="Q42" s="183">
        <f t="shared" si="6"/>
        <v>0</v>
      </c>
      <c r="R42" s="183">
        <f t="shared" si="6"/>
        <v>0</v>
      </c>
      <c r="S42" s="183">
        <f t="shared" si="6"/>
        <v>0</v>
      </c>
      <c r="T42" s="183">
        <f t="shared" si="6"/>
        <v>0</v>
      </c>
      <c r="U42" s="183">
        <f t="shared" si="6"/>
        <v>0</v>
      </c>
      <c r="V42" s="183">
        <f t="shared" si="6"/>
        <v>0</v>
      </c>
      <c r="W42" s="183">
        <f t="shared" si="6"/>
        <v>0</v>
      </c>
      <c r="X42" s="183">
        <f t="shared" si="6"/>
        <v>0</v>
      </c>
      <c r="Y42" s="79"/>
    </row>
    <row r="43" spans="1:148" outlineLevel="1">
      <c r="B43" s="79"/>
      <c r="C43" s="144"/>
      <c r="D43" s="79"/>
      <c r="E43" s="145"/>
      <c r="F43" s="79"/>
      <c r="G43" s="79"/>
      <c r="H43" s="79"/>
      <c r="I43" s="79"/>
      <c r="J43" s="79"/>
      <c r="K43" s="79"/>
      <c r="L43" s="79"/>
      <c r="M43" s="79"/>
      <c r="N43" s="79"/>
      <c r="O43" s="79"/>
      <c r="P43" s="79"/>
      <c r="Q43" s="79"/>
      <c r="R43" s="79"/>
      <c r="S43" s="79"/>
      <c r="T43" s="79"/>
      <c r="U43" s="79"/>
      <c r="V43" s="79"/>
      <c r="W43" s="79"/>
      <c r="X43" s="79"/>
      <c r="Y43" s="79"/>
    </row>
    <row r="44" spans="1:148" outlineLevel="1">
      <c r="B44" s="79"/>
      <c r="C44" s="346" t="s">
        <v>136</v>
      </c>
      <c r="D44" s="346"/>
      <c r="E44" s="346"/>
      <c r="F44" s="346"/>
      <c r="G44" s="346"/>
      <c r="H44" s="346"/>
      <c r="I44" s="346"/>
      <c r="J44" s="79"/>
      <c r="K44" s="79"/>
      <c r="L44" s="79"/>
      <c r="M44" s="79"/>
      <c r="N44" s="79"/>
      <c r="O44" s="79"/>
      <c r="P44" s="79"/>
      <c r="Q44" s="79"/>
      <c r="R44" s="79"/>
      <c r="S44" s="79"/>
      <c r="T44" s="79"/>
      <c r="U44" s="79"/>
      <c r="V44" s="79"/>
      <c r="W44" s="79"/>
      <c r="X44" s="79"/>
      <c r="Y44" s="79"/>
    </row>
    <row r="45" spans="1:148" outlineLevel="1">
      <c r="B45" s="79"/>
      <c r="C45" s="144"/>
      <c r="D45" s="79"/>
      <c r="E45" s="145"/>
      <c r="F45" s="79"/>
      <c r="G45" s="79"/>
      <c r="H45" s="79"/>
      <c r="I45" s="79"/>
      <c r="J45" s="79"/>
      <c r="K45" s="79"/>
      <c r="L45" s="79"/>
      <c r="M45" s="79"/>
      <c r="N45" s="79"/>
      <c r="O45" s="79"/>
      <c r="P45" s="79"/>
      <c r="Q45" s="79"/>
      <c r="R45" s="79"/>
      <c r="S45" s="79"/>
      <c r="T45" s="79"/>
      <c r="U45" s="79"/>
      <c r="V45" s="79"/>
      <c r="W45" s="79"/>
      <c r="X45" s="79"/>
      <c r="Y45" s="79"/>
    </row>
    <row r="46" spans="1:148" outlineLevel="1">
      <c r="B46" s="79"/>
      <c r="C46" s="153" t="s">
        <v>138</v>
      </c>
      <c r="D46" s="79"/>
      <c r="E46" s="148" t="s">
        <v>134</v>
      </c>
      <c r="F46" s="79"/>
      <c r="G46" s="79"/>
      <c r="H46" s="79"/>
      <c r="I46" s="79"/>
      <c r="J46" s="145" t="s">
        <v>118</v>
      </c>
      <c r="K46" s="145"/>
      <c r="L46" s="149"/>
      <c r="M46" s="149"/>
      <c r="N46" s="149"/>
      <c r="O46" s="149"/>
      <c r="P46" s="149"/>
      <c r="Q46" s="149"/>
      <c r="R46" s="149"/>
      <c r="S46" s="149"/>
      <c r="T46" s="149"/>
      <c r="U46" s="149"/>
      <c r="V46" s="149"/>
      <c r="W46" s="149"/>
      <c r="X46" s="149"/>
      <c r="Y46" s="79"/>
    </row>
    <row r="47" spans="1:148" ht="27.6" outlineLevel="1">
      <c r="B47" s="79"/>
      <c r="C47" s="153" t="s">
        <v>137</v>
      </c>
      <c r="D47" s="79"/>
      <c r="E47" s="148" t="s">
        <v>134</v>
      </c>
      <c r="F47" s="79"/>
      <c r="G47" s="79"/>
      <c r="H47" s="79"/>
      <c r="I47" s="79"/>
      <c r="J47" s="145" t="s">
        <v>119</v>
      </c>
      <c r="K47" s="145"/>
      <c r="L47" s="149"/>
      <c r="M47" s="149"/>
      <c r="N47" s="149"/>
      <c r="O47" s="149"/>
      <c r="P47" s="149"/>
      <c r="Q47" s="149"/>
      <c r="R47" s="149"/>
      <c r="S47" s="149"/>
      <c r="T47" s="149"/>
      <c r="U47" s="149"/>
      <c r="V47" s="149"/>
      <c r="W47" s="149"/>
      <c r="X47" s="149"/>
      <c r="Y47" s="79"/>
    </row>
    <row r="48" spans="1:148" ht="9" customHeight="1" outlineLevel="1">
      <c r="B48" s="79"/>
      <c r="C48" s="144"/>
      <c r="D48" s="79"/>
      <c r="E48" s="145"/>
      <c r="F48" s="79"/>
      <c r="G48" s="79"/>
      <c r="H48" s="79"/>
      <c r="I48" s="79"/>
      <c r="J48" s="79"/>
      <c r="K48" s="79"/>
      <c r="L48" s="79"/>
      <c r="M48" s="79"/>
      <c r="N48" s="79"/>
      <c r="O48" s="79"/>
      <c r="P48" s="79"/>
      <c r="Q48" s="79"/>
      <c r="R48" s="79"/>
      <c r="S48" s="79"/>
      <c r="T48" s="79"/>
      <c r="U48" s="79"/>
      <c r="V48" s="79"/>
      <c r="W48" s="79"/>
      <c r="X48" s="79"/>
      <c r="Y48" s="79"/>
    </row>
    <row r="49" spans="2:25" ht="18" customHeight="1" outlineLevel="1">
      <c r="B49" s="79"/>
      <c r="C49" s="153" t="s">
        <v>139</v>
      </c>
      <c r="D49" s="79"/>
      <c r="E49" s="148" t="s">
        <v>134</v>
      </c>
      <c r="F49" s="79"/>
      <c r="G49" s="79"/>
      <c r="H49" s="79"/>
      <c r="I49" s="79"/>
      <c r="J49" s="145" t="s">
        <v>118</v>
      </c>
      <c r="K49" s="145"/>
      <c r="L49" s="149"/>
      <c r="M49" s="149"/>
      <c r="N49" s="149"/>
      <c r="O49" s="149"/>
      <c r="P49" s="149"/>
      <c r="Q49" s="149"/>
      <c r="R49" s="149"/>
      <c r="S49" s="149"/>
      <c r="T49" s="149"/>
      <c r="U49" s="149"/>
      <c r="V49" s="149"/>
      <c r="W49" s="149"/>
      <c r="X49" s="149"/>
      <c r="Y49" s="79"/>
    </row>
    <row r="50" spans="2:25" ht="27.6" outlineLevel="1">
      <c r="B50" s="79"/>
      <c r="C50" s="153" t="s">
        <v>140</v>
      </c>
      <c r="D50" s="79"/>
      <c r="E50" s="148" t="s">
        <v>134</v>
      </c>
      <c r="F50" s="79"/>
      <c r="G50" s="79"/>
      <c r="H50" s="79"/>
      <c r="I50" s="79"/>
      <c r="J50" s="145" t="s">
        <v>119</v>
      </c>
      <c r="K50" s="145"/>
      <c r="L50" s="149"/>
      <c r="M50" s="149"/>
      <c r="N50" s="149"/>
      <c r="O50" s="149"/>
      <c r="P50" s="149"/>
      <c r="Q50" s="149"/>
      <c r="R50" s="149"/>
      <c r="S50" s="149"/>
      <c r="T50" s="149"/>
      <c r="U50" s="149"/>
      <c r="V50" s="149"/>
      <c r="W50" s="149"/>
      <c r="X50" s="149"/>
      <c r="Y50" s="79"/>
    </row>
    <row r="51" spans="2:25" ht="7.2" customHeight="1" outlineLevel="1">
      <c r="B51" s="79"/>
      <c r="C51" s="144"/>
      <c r="D51" s="79"/>
      <c r="E51" s="145"/>
      <c r="F51" s="79"/>
      <c r="G51" s="79"/>
      <c r="H51" s="79"/>
      <c r="I51" s="79"/>
      <c r="J51" s="79"/>
      <c r="K51" s="79"/>
      <c r="L51" s="79"/>
      <c r="M51" s="79"/>
      <c r="N51" s="79"/>
      <c r="O51" s="79"/>
      <c r="P51" s="79"/>
      <c r="Q51" s="79"/>
      <c r="R51" s="79"/>
      <c r="S51" s="79"/>
      <c r="T51" s="79"/>
      <c r="U51" s="79"/>
      <c r="V51" s="79"/>
      <c r="W51" s="79"/>
      <c r="X51" s="79"/>
      <c r="Y51" s="79"/>
    </row>
    <row r="52" spans="2:25" outlineLevel="1">
      <c r="B52" s="79"/>
      <c r="C52" s="153" t="s">
        <v>141</v>
      </c>
      <c r="D52" s="79"/>
      <c r="E52" s="148" t="s">
        <v>134</v>
      </c>
      <c r="F52" s="79"/>
      <c r="G52" s="79"/>
      <c r="H52" s="79"/>
      <c r="I52" s="79"/>
      <c r="J52" s="145" t="s">
        <v>118</v>
      </c>
      <c r="K52" s="145"/>
      <c r="L52" s="149"/>
      <c r="M52" s="149"/>
      <c r="N52" s="149"/>
      <c r="O52" s="149"/>
      <c r="P52" s="149"/>
      <c r="Q52" s="149"/>
      <c r="R52" s="149"/>
      <c r="S52" s="149"/>
      <c r="T52" s="149"/>
      <c r="U52" s="149"/>
      <c r="V52" s="149"/>
      <c r="W52" s="149"/>
      <c r="X52" s="149"/>
      <c r="Y52" s="79"/>
    </row>
    <row r="53" spans="2:25" ht="8.4" customHeight="1" outlineLevel="1">
      <c r="B53" s="79"/>
      <c r="C53" s="144"/>
      <c r="D53" s="79"/>
      <c r="E53" s="145"/>
      <c r="F53" s="79"/>
      <c r="G53" s="79"/>
      <c r="H53" s="79"/>
      <c r="I53" s="79"/>
      <c r="J53" s="79"/>
      <c r="K53" s="79"/>
      <c r="L53" s="79"/>
      <c r="M53" s="79"/>
      <c r="N53" s="79"/>
      <c r="O53" s="79"/>
      <c r="P53" s="79"/>
      <c r="Q53" s="79"/>
      <c r="R53" s="79"/>
      <c r="S53" s="79"/>
      <c r="T53" s="79"/>
      <c r="U53" s="79"/>
      <c r="V53" s="79"/>
      <c r="W53" s="79"/>
      <c r="X53" s="79"/>
      <c r="Y53" s="79"/>
    </row>
    <row r="54" spans="2:25" ht="27.6" outlineLevel="1">
      <c r="B54" s="79"/>
      <c r="C54" s="153" t="s">
        <v>142</v>
      </c>
      <c r="D54" s="79"/>
      <c r="E54" s="148" t="s">
        <v>134</v>
      </c>
      <c r="F54" s="79"/>
      <c r="G54" s="79"/>
      <c r="H54" s="79"/>
      <c r="I54" s="79"/>
      <c r="J54" s="145" t="s">
        <v>118</v>
      </c>
      <c r="K54" s="145"/>
      <c r="L54" s="149"/>
      <c r="M54" s="149"/>
      <c r="N54" s="149"/>
      <c r="O54" s="149"/>
      <c r="P54" s="149"/>
      <c r="Q54" s="149"/>
      <c r="R54" s="149"/>
      <c r="S54" s="149"/>
      <c r="T54" s="149"/>
      <c r="U54" s="149"/>
      <c r="V54" s="149"/>
      <c r="W54" s="149"/>
      <c r="X54" s="149"/>
      <c r="Y54" s="79"/>
    </row>
    <row r="55" spans="2:25" ht="7.8" customHeight="1" outlineLevel="1">
      <c r="B55" s="79"/>
      <c r="C55" s="144"/>
      <c r="D55" s="79"/>
      <c r="E55" s="145"/>
      <c r="F55" s="79"/>
      <c r="G55" s="79"/>
      <c r="H55" s="79"/>
      <c r="I55" s="79"/>
      <c r="J55" s="79"/>
      <c r="K55" s="79"/>
      <c r="L55" s="79"/>
      <c r="M55" s="79"/>
      <c r="N55" s="79"/>
      <c r="O55" s="79"/>
      <c r="P55" s="79"/>
      <c r="Q55" s="79"/>
      <c r="R55" s="79"/>
      <c r="S55" s="79"/>
      <c r="T55" s="79"/>
      <c r="U55" s="79"/>
      <c r="V55" s="79"/>
      <c r="W55" s="79"/>
      <c r="X55" s="79"/>
      <c r="Y55" s="79"/>
    </row>
    <row r="56" spans="2:25" ht="14.4" customHeight="1" outlineLevel="1">
      <c r="B56" s="79"/>
      <c r="C56" s="153" t="s">
        <v>164</v>
      </c>
      <c r="D56" s="79"/>
      <c r="E56" s="148" t="s">
        <v>134</v>
      </c>
      <c r="F56" s="79"/>
      <c r="G56" s="79"/>
      <c r="H56" s="79"/>
      <c r="I56" s="154" t="s">
        <v>375</v>
      </c>
      <c r="J56" s="145" t="s">
        <v>118</v>
      </c>
      <c r="K56" s="79"/>
      <c r="L56" s="184">
        <f>IF('1-Inputuri'!L11="Implementare",IF(ISERROR(('2-Buget cerere'!$E$28+'2-Buget cerere'!$H$28+'2-Buget cerere'!$E$46+'2-Buget cerere'!$H$46+'2-Buget cerere'!$E$49+'2-Buget cerere'!$H$49+'2-Buget cerere'!$E$56+'2-Buget cerere'!$H$56)*'2-Buget cerere'!S59),0,('2-Buget cerere'!$E$28+'2-Buget cerere'!$H$28+'2-Buget cerere'!$E$46+'2-Buget cerere'!$H$46+'2-Buget cerere'!$E$49+'2-Buget cerere'!$H$49+'2-Buget cerere'!$E$56+'2-Buget cerere'!$H$56)*'2-Buget cerere'!S59),0)</f>
        <v>0</v>
      </c>
      <c r="M56" s="184">
        <f>IF('1-Inputuri'!M11="Implementare",IF(ISERROR(('2-Buget cerere'!$E$28+'2-Buget cerere'!$H$28+'2-Buget cerere'!$E$46+'2-Buget cerere'!$H$46+'2-Buget cerere'!$E$49+'2-Buget cerere'!$H$49+'2-Buget cerere'!$E$56+'2-Buget cerere'!$H$56)*'2-Buget cerere'!T59),0,('2-Buget cerere'!$E$28+'2-Buget cerere'!$H$28+'2-Buget cerere'!$E$46+'2-Buget cerere'!$H$46+'2-Buget cerere'!$E$49+'2-Buget cerere'!$H$49+'2-Buget cerere'!$E$56+'2-Buget cerere'!$H$56)*'2-Buget cerere'!T59),0)</f>
        <v>0</v>
      </c>
      <c r="N56" s="184">
        <f>IF('1-Inputuri'!N11="Implementare",IF(ISERROR(('2-Buget cerere'!$E$28+'2-Buget cerere'!$H$28+'2-Buget cerere'!$E$46+'2-Buget cerere'!$H$46+'2-Buget cerere'!$E$49+'2-Buget cerere'!$H$49+'2-Buget cerere'!$E$56+'2-Buget cerere'!$H$56)*'2-Buget cerere'!U59),0,('2-Buget cerere'!$E$28+'2-Buget cerere'!$H$28+'2-Buget cerere'!$E$46+'2-Buget cerere'!$H$46+'2-Buget cerere'!$E$49+'2-Buget cerere'!$H$49+'2-Buget cerere'!$E$56+'2-Buget cerere'!$H$56)*'2-Buget cerere'!U59),0)</f>
        <v>0</v>
      </c>
      <c r="O56" s="184">
        <f>IF('1-Inputuri'!O11="Implementare",IF(ISERROR(('2-Buget cerere'!$E$28+'2-Buget cerere'!$H$28+'2-Buget cerere'!$E$46+'2-Buget cerere'!$H$46+'2-Buget cerere'!$E$49+'2-Buget cerere'!$H$49+'2-Buget cerere'!$E$56+'2-Buget cerere'!$H$56)*'2-Buget cerere'!V59),0,('2-Buget cerere'!$E$28+'2-Buget cerere'!$H$28+'2-Buget cerere'!$E$46+'2-Buget cerere'!$H$46+'2-Buget cerere'!$E$49+'2-Buget cerere'!$H$49+'2-Buget cerere'!$E$56+'2-Buget cerere'!$H$56)*'2-Buget cerere'!V59),0)</f>
        <v>0</v>
      </c>
      <c r="P56" s="79"/>
      <c r="Q56" s="79"/>
      <c r="R56" s="79"/>
      <c r="S56" s="79"/>
      <c r="T56" s="79"/>
      <c r="U56" s="79"/>
      <c r="V56" s="79"/>
      <c r="W56" s="79"/>
      <c r="X56" s="79"/>
      <c r="Y56" s="79"/>
    </row>
    <row r="57" spans="2:25" ht="7.8" customHeight="1" outlineLevel="1">
      <c r="B57" s="79"/>
      <c r="C57" s="144"/>
      <c r="D57" s="79"/>
      <c r="E57" s="145"/>
      <c r="F57" s="79"/>
      <c r="G57" s="79"/>
      <c r="H57" s="79"/>
      <c r="I57" s="79"/>
      <c r="J57" s="79"/>
      <c r="K57" s="79"/>
      <c r="L57" s="79"/>
      <c r="M57" s="79"/>
      <c r="N57" s="79"/>
      <c r="O57" s="79"/>
      <c r="P57" s="79"/>
      <c r="Q57" s="79"/>
      <c r="R57" s="79"/>
      <c r="S57" s="79"/>
      <c r="T57" s="79"/>
      <c r="U57" s="79"/>
      <c r="V57" s="79"/>
      <c r="W57" s="79"/>
      <c r="X57" s="79"/>
      <c r="Y57" s="79"/>
    </row>
    <row r="58" spans="2:25" outlineLevel="1">
      <c r="B58" s="79"/>
      <c r="C58" s="153" t="s">
        <v>143</v>
      </c>
      <c r="D58" s="79"/>
      <c r="E58" s="148" t="s">
        <v>134</v>
      </c>
      <c r="F58" s="79"/>
      <c r="G58" s="79"/>
      <c r="H58" s="79"/>
      <c r="I58" s="79"/>
      <c r="J58" s="145"/>
      <c r="K58" s="145"/>
      <c r="L58" s="184">
        <f>SUM(L59:L61)</f>
        <v>0</v>
      </c>
      <c r="M58" s="184">
        <f t="shared" ref="M58:X58" si="7">SUM(M59:M61)</f>
        <v>0</v>
      </c>
      <c r="N58" s="184">
        <f t="shared" si="7"/>
        <v>0</v>
      </c>
      <c r="O58" s="184">
        <f t="shared" si="7"/>
        <v>0</v>
      </c>
      <c r="P58" s="184">
        <f t="shared" si="7"/>
        <v>0</v>
      </c>
      <c r="Q58" s="184">
        <f t="shared" si="7"/>
        <v>0</v>
      </c>
      <c r="R58" s="184">
        <f t="shared" si="7"/>
        <v>0</v>
      </c>
      <c r="S58" s="184">
        <f t="shared" si="7"/>
        <v>0</v>
      </c>
      <c r="T58" s="184">
        <f t="shared" si="7"/>
        <v>0</v>
      </c>
      <c r="U58" s="184">
        <f t="shared" si="7"/>
        <v>0</v>
      </c>
      <c r="V58" s="184">
        <f t="shared" si="7"/>
        <v>0</v>
      </c>
      <c r="W58" s="184">
        <f t="shared" si="7"/>
        <v>0</v>
      </c>
      <c r="X58" s="184">
        <f t="shared" si="7"/>
        <v>0</v>
      </c>
      <c r="Y58" s="79"/>
    </row>
    <row r="59" spans="2:25" outlineLevel="1">
      <c r="B59" s="79"/>
      <c r="C59" s="147" t="s">
        <v>144</v>
      </c>
      <c r="D59" s="79"/>
      <c r="E59" s="148" t="s">
        <v>134</v>
      </c>
      <c r="F59" s="79"/>
      <c r="G59" s="79"/>
      <c r="H59" s="79"/>
      <c r="I59" s="79"/>
      <c r="J59" s="145" t="s">
        <v>118</v>
      </c>
      <c r="K59" s="145"/>
      <c r="L59" s="149"/>
      <c r="M59" s="149"/>
      <c r="N59" s="149"/>
      <c r="O59" s="149"/>
      <c r="P59" s="149"/>
      <c r="Q59" s="149"/>
      <c r="R59" s="149"/>
      <c r="S59" s="149"/>
      <c r="T59" s="149"/>
      <c r="U59" s="149"/>
      <c r="V59" s="149"/>
      <c r="W59" s="149"/>
      <c r="X59" s="149"/>
      <c r="Y59" s="79"/>
    </row>
    <row r="60" spans="2:25" outlineLevel="1">
      <c r="B60" s="79"/>
      <c r="C60" s="147" t="s">
        <v>144</v>
      </c>
      <c r="D60" s="79"/>
      <c r="E60" s="148" t="s">
        <v>134</v>
      </c>
      <c r="F60" s="79"/>
      <c r="G60" s="79"/>
      <c r="H60" s="79"/>
      <c r="I60" s="79"/>
      <c r="J60" s="145" t="s">
        <v>118</v>
      </c>
      <c r="K60" s="145"/>
      <c r="L60" s="149"/>
      <c r="M60" s="149"/>
      <c r="N60" s="149"/>
      <c r="O60" s="149"/>
      <c r="P60" s="149"/>
      <c r="Q60" s="149"/>
      <c r="R60" s="149"/>
      <c r="S60" s="149"/>
      <c r="T60" s="149"/>
      <c r="U60" s="149"/>
      <c r="V60" s="149"/>
      <c r="W60" s="149"/>
      <c r="X60" s="149"/>
      <c r="Y60" s="79"/>
    </row>
    <row r="61" spans="2:25" outlineLevel="1">
      <c r="B61" s="79"/>
      <c r="C61" s="147" t="s">
        <v>144</v>
      </c>
      <c r="D61" s="79"/>
      <c r="E61" s="148" t="s">
        <v>134</v>
      </c>
      <c r="F61" s="79"/>
      <c r="G61" s="79"/>
      <c r="H61" s="79"/>
      <c r="I61" s="79"/>
      <c r="J61" s="145" t="s">
        <v>118</v>
      </c>
      <c r="K61" s="145"/>
      <c r="L61" s="149"/>
      <c r="M61" s="149"/>
      <c r="N61" s="149"/>
      <c r="O61" s="149"/>
      <c r="P61" s="149"/>
      <c r="Q61" s="149"/>
      <c r="R61" s="149"/>
      <c r="S61" s="149"/>
      <c r="T61" s="149"/>
      <c r="U61" s="149"/>
      <c r="V61" s="149"/>
      <c r="W61" s="149"/>
      <c r="X61" s="149"/>
      <c r="Y61" s="79"/>
    </row>
    <row r="62" spans="2:25" outlineLevel="1">
      <c r="B62" s="79"/>
      <c r="C62" s="144"/>
      <c r="D62" s="79"/>
      <c r="E62" s="145"/>
      <c r="F62" s="79"/>
      <c r="G62" s="79"/>
      <c r="H62" s="79"/>
      <c r="I62" s="79"/>
      <c r="J62" s="79"/>
      <c r="K62" s="79"/>
      <c r="L62" s="79"/>
      <c r="M62" s="79"/>
      <c r="N62" s="79"/>
      <c r="O62" s="79"/>
      <c r="P62" s="79"/>
      <c r="Q62" s="79"/>
      <c r="R62" s="79"/>
      <c r="S62" s="79"/>
      <c r="T62" s="79"/>
      <c r="U62" s="79"/>
      <c r="V62" s="79"/>
      <c r="W62" s="79"/>
      <c r="X62" s="79"/>
      <c r="Y62" s="79"/>
    </row>
    <row r="63" spans="2:25" ht="27.6" outlineLevel="1">
      <c r="B63" s="79"/>
      <c r="C63" s="151" t="s">
        <v>145</v>
      </c>
      <c r="D63" s="79"/>
      <c r="E63" s="152" t="s">
        <v>134</v>
      </c>
      <c r="F63" s="79"/>
      <c r="G63" s="79"/>
      <c r="H63" s="79"/>
      <c r="I63" s="79"/>
      <c r="J63" s="145"/>
      <c r="K63" s="145"/>
      <c r="L63" s="183">
        <f>L46+L47+L49+L50+L52+L54+L58+L56</f>
        <v>0</v>
      </c>
      <c r="M63" s="183">
        <f t="shared" ref="M63:O63" si="8">M46+M47+M49+M50+M52+M54+M58+M56</f>
        <v>0</v>
      </c>
      <c r="N63" s="183">
        <f t="shared" si="8"/>
        <v>0</v>
      </c>
      <c r="O63" s="183">
        <f t="shared" si="8"/>
        <v>0</v>
      </c>
      <c r="P63" s="183">
        <f t="shared" ref="P63:X63" si="9">P46+P47+P49+P50+P52+P54+P58</f>
        <v>0</v>
      </c>
      <c r="Q63" s="183">
        <f t="shared" si="9"/>
        <v>0</v>
      </c>
      <c r="R63" s="183">
        <f t="shared" si="9"/>
        <v>0</v>
      </c>
      <c r="S63" s="183">
        <f t="shared" si="9"/>
        <v>0</v>
      </c>
      <c r="T63" s="183">
        <f t="shared" si="9"/>
        <v>0</v>
      </c>
      <c r="U63" s="183">
        <f t="shared" si="9"/>
        <v>0</v>
      </c>
      <c r="V63" s="183">
        <f t="shared" si="9"/>
        <v>0</v>
      </c>
      <c r="W63" s="183">
        <f t="shared" si="9"/>
        <v>0</v>
      </c>
      <c r="X63" s="183">
        <f t="shared" si="9"/>
        <v>0</v>
      </c>
      <c r="Y63" s="79"/>
    </row>
    <row r="64" spans="2:25">
      <c r="B64" s="79"/>
      <c r="C64" s="144"/>
      <c r="D64" s="79"/>
      <c r="E64" s="145"/>
      <c r="F64" s="79"/>
      <c r="G64" s="79"/>
      <c r="H64" s="79"/>
      <c r="I64" s="79"/>
      <c r="J64" s="79"/>
      <c r="K64" s="79"/>
      <c r="L64" s="79"/>
      <c r="M64" s="79"/>
      <c r="N64" s="79"/>
      <c r="O64" s="79"/>
      <c r="P64" s="79"/>
      <c r="Q64" s="79"/>
      <c r="R64" s="79"/>
      <c r="S64" s="79"/>
      <c r="T64" s="79"/>
      <c r="U64" s="79"/>
      <c r="V64" s="79"/>
      <c r="W64" s="79"/>
      <c r="X64" s="79"/>
      <c r="Y64" s="79"/>
    </row>
    <row r="65" spans="2:25">
      <c r="B65" s="79"/>
      <c r="C65" s="144"/>
      <c r="D65" s="79"/>
      <c r="E65" s="145"/>
      <c r="F65" s="79"/>
      <c r="G65" s="79"/>
      <c r="H65" s="79"/>
      <c r="I65" s="79"/>
      <c r="J65" s="79"/>
      <c r="K65" s="79"/>
      <c r="L65" s="79"/>
      <c r="M65" s="79"/>
      <c r="N65" s="79"/>
      <c r="O65" s="79"/>
      <c r="P65" s="79"/>
      <c r="Q65" s="79"/>
      <c r="R65" s="79"/>
      <c r="S65" s="79"/>
      <c r="T65" s="79"/>
      <c r="U65" s="79"/>
      <c r="V65" s="79"/>
      <c r="W65" s="79"/>
      <c r="X65" s="79"/>
      <c r="Y65" s="79"/>
    </row>
    <row r="66" spans="2:25" ht="30.6" customHeight="1">
      <c r="B66" s="79"/>
      <c r="C66" s="331" t="s">
        <v>350</v>
      </c>
      <c r="D66" s="332"/>
      <c r="E66" s="332"/>
      <c r="F66" s="332"/>
      <c r="G66" s="332"/>
      <c r="H66" s="332"/>
      <c r="I66" s="333"/>
      <c r="J66" s="79"/>
      <c r="K66" s="79"/>
      <c r="L66" s="79"/>
      <c r="M66" s="79"/>
      <c r="N66" s="79"/>
      <c r="O66" s="79"/>
      <c r="P66" s="79"/>
      <c r="Q66" s="79"/>
      <c r="R66" s="79"/>
      <c r="S66" s="79"/>
      <c r="T66" s="79"/>
      <c r="U66" s="79"/>
      <c r="V66" s="79"/>
      <c r="W66" s="79"/>
      <c r="X66" s="79"/>
      <c r="Y66" s="79"/>
    </row>
    <row r="67" spans="2:25" ht="15" customHeight="1">
      <c r="B67" s="79"/>
      <c r="C67" s="144"/>
      <c r="D67" s="144"/>
      <c r="E67" s="144"/>
      <c r="F67" s="144"/>
      <c r="G67" s="144"/>
      <c r="H67" s="144"/>
      <c r="I67" s="144"/>
      <c r="J67" s="79"/>
      <c r="K67" s="79"/>
      <c r="L67" s="79"/>
      <c r="M67" s="79"/>
      <c r="N67" s="79"/>
      <c r="O67" s="79"/>
      <c r="P67" s="79"/>
      <c r="Q67" s="79"/>
      <c r="R67" s="79"/>
      <c r="S67" s="79"/>
      <c r="T67" s="79"/>
      <c r="U67" s="79"/>
      <c r="V67" s="79"/>
      <c r="W67" s="79"/>
      <c r="X67" s="79"/>
      <c r="Y67" s="79"/>
    </row>
    <row r="68" spans="2:25" ht="27.6" outlineLevel="1">
      <c r="B68" s="79"/>
      <c r="C68" s="142" t="s">
        <v>351</v>
      </c>
      <c r="D68" s="79"/>
      <c r="E68" s="155" t="s">
        <v>146</v>
      </c>
      <c r="F68" s="79"/>
      <c r="G68" s="79"/>
      <c r="H68" s="155" t="s">
        <v>131</v>
      </c>
      <c r="I68" s="155" t="s">
        <v>129</v>
      </c>
      <c r="J68" s="79"/>
      <c r="K68" s="156"/>
      <c r="L68" s="334" t="s">
        <v>372</v>
      </c>
      <c r="M68" s="335"/>
      <c r="N68" s="335"/>
      <c r="O68" s="335"/>
      <c r="P68" s="335"/>
      <c r="Q68" s="335"/>
      <c r="R68" s="335"/>
      <c r="S68" s="335"/>
      <c r="T68" s="335"/>
      <c r="U68" s="335"/>
      <c r="V68" s="335"/>
      <c r="W68" s="335"/>
      <c r="X68" s="336"/>
      <c r="Y68" s="79"/>
    </row>
    <row r="69" spans="2:25" outlineLevel="1">
      <c r="B69" s="79"/>
      <c r="C69" s="45" t="s">
        <v>130</v>
      </c>
      <c r="D69" s="79"/>
      <c r="E69" s="148" t="s">
        <v>134</v>
      </c>
      <c r="F69" s="79"/>
      <c r="G69" s="79"/>
      <c r="H69" s="157"/>
      <c r="I69" s="158"/>
      <c r="J69" s="79"/>
      <c r="K69" s="119"/>
      <c r="L69" s="186">
        <f>IF(L$11="Implementare",0,IF(L$7&lt;=$I69,$H69/$I69,0))</f>
        <v>0</v>
      </c>
      <c r="M69" s="186">
        <f t="shared" ref="M69:X89" si="10">IF(M$11="Implementare",0,IF(M$7&lt;=$I69,$H69/$I69,0))</f>
        <v>0</v>
      </c>
      <c r="N69" s="186">
        <f t="shared" si="10"/>
        <v>0</v>
      </c>
      <c r="O69" s="186">
        <f t="shared" si="10"/>
        <v>0</v>
      </c>
      <c r="P69" s="186">
        <f t="shared" si="10"/>
        <v>0</v>
      </c>
      <c r="Q69" s="186">
        <f t="shared" si="10"/>
        <v>0</v>
      </c>
      <c r="R69" s="186">
        <f t="shared" si="10"/>
        <v>0</v>
      </c>
      <c r="S69" s="186">
        <f t="shared" si="10"/>
        <v>0</v>
      </c>
      <c r="T69" s="186">
        <f t="shared" si="10"/>
        <v>0</v>
      </c>
      <c r="U69" s="186">
        <f t="shared" si="10"/>
        <v>0</v>
      </c>
      <c r="V69" s="186">
        <f t="shared" si="10"/>
        <v>0</v>
      </c>
      <c r="W69" s="186">
        <f t="shared" si="10"/>
        <v>0</v>
      </c>
      <c r="X69" s="186">
        <f t="shared" si="10"/>
        <v>0</v>
      </c>
      <c r="Y69" s="79"/>
    </row>
    <row r="70" spans="2:25" outlineLevel="1">
      <c r="B70" s="79"/>
      <c r="C70" s="45" t="s">
        <v>130</v>
      </c>
      <c r="D70" s="79"/>
      <c r="E70" s="148" t="s">
        <v>134</v>
      </c>
      <c r="F70" s="79"/>
      <c r="G70" s="79"/>
      <c r="H70" s="159"/>
      <c r="I70" s="160"/>
      <c r="J70" s="79"/>
      <c r="K70" s="119"/>
      <c r="L70" s="184">
        <f t="shared" ref="L70:X108" si="11">IF(L$11="Implementare",0,IF(L$7&lt;=$I70,$H70/$I70,0))</f>
        <v>0</v>
      </c>
      <c r="M70" s="184">
        <f t="shared" si="10"/>
        <v>0</v>
      </c>
      <c r="N70" s="184">
        <f t="shared" si="10"/>
        <v>0</v>
      </c>
      <c r="O70" s="184">
        <f t="shared" si="10"/>
        <v>0</v>
      </c>
      <c r="P70" s="184">
        <f t="shared" si="10"/>
        <v>0</v>
      </c>
      <c r="Q70" s="184">
        <f t="shared" si="10"/>
        <v>0</v>
      </c>
      <c r="R70" s="184">
        <f t="shared" si="10"/>
        <v>0</v>
      </c>
      <c r="S70" s="184">
        <f t="shared" si="10"/>
        <v>0</v>
      </c>
      <c r="T70" s="184">
        <f t="shared" si="10"/>
        <v>0</v>
      </c>
      <c r="U70" s="184">
        <f t="shared" si="10"/>
        <v>0</v>
      </c>
      <c r="V70" s="184">
        <f t="shared" si="10"/>
        <v>0</v>
      </c>
      <c r="W70" s="184">
        <f t="shared" si="10"/>
        <v>0</v>
      </c>
      <c r="X70" s="184">
        <f t="shared" si="10"/>
        <v>0</v>
      </c>
      <c r="Y70" s="79"/>
    </row>
    <row r="71" spans="2:25" outlineLevel="1">
      <c r="B71" s="79"/>
      <c r="C71" s="45" t="s">
        <v>130</v>
      </c>
      <c r="D71" s="79"/>
      <c r="E71" s="148" t="s">
        <v>134</v>
      </c>
      <c r="F71" s="79"/>
      <c r="G71" s="79"/>
      <c r="H71" s="159"/>
      <c r="I71" s="160"/>
      <c r="J71" s="79"/>
      <c r="K71" s="119"/>
      <c r="L71" s="184">
        <f t="shared" si="11"/>
        <v>0</v>
      </c>
      <c r="M71" s="184">
        <f t="shared" si="10"/>
        <v>0</v>
      </c>
      <c r="N71" s="184">
        <f t="shared" si="10"/>
        <v>0</v>
      </c>
      <c r="O71" s="184">
        <f t="shared" si="10"/>
        <v>0</v>
      </c>
      <c r="P71" s="184">
        <f t="shared" si="10"/>
        <v>0</v>
      </c>
      <c r="Q71" s="184">
        <f t="shared" si="10"/>
        <v>0</v>
      </c>
      <c r="R71" s="184">
        <f t="shared" si="10"/>
        <v>0</v>
      </c>
      <c r="S71" s="184">
        <f t="shared" si="10"/>
        <v>0</v>
      </c>
      <c r="T71" s="184">
        <f t="shared" si="10"/>
        <v>0</v>
      </c>
      <c r="U71" s="184">
        <f t="shared" si="10"/>
        <v>0</v>
      </c>
      <c r="V71" s="184">
        <f t="shared" si="10"/>
        <v>0</v>
      </c>
      <c r="W71" s="184">
        <f t="shared" si="10"/>
        <v>0</v>
      </c>
      <c r="X71" s="184">
        <f t="shared" si="10"/>
        <v>0</v>
      </c>
      <c r="Y71" s="79"/>
    </row>
    <row r="72" spans="2:25" outlineLevel="1">
      <c r="B72" s="79"/>
      <c r="C72" s="45" t="s">
        <v>130</v>
      </c>
      <c r="D72" s="79"/>
      <c r="E72" s="148" t="s">
        <v>134</v>
      </c>
      <c r="F72" s="79"/>
      <c r="G72" s="79"/>
      <c r="H72" s="159"/>
      <c r="I72" s="160"/>
      <c r="J72" s="79"/>
      <c r="K72" s="119"/>
      <c r="L72" s="184">
        <f t="shared" si="11"/>
        <v>0</v>
      </c>
      <c r="M72" s="184">
        <f t="shared" si="10"/>
        <v>0</v>
      </c>
      <c r="N72" s="184">
        <f t="shared" si="10"/>
        <v>0</v>
      </c>
      <c r="O72" s="184">
        <f t="shared" si="10"/>
        <v>0</v>
      </c>
      <c r="P72" s="184">
        <f t="shared" si="10"/>
        <v>0</v>
      </c>
      <c r="Q72" s="184">
        <f t="shared" si="10"/>
        <v>0</v>
      </c>
      <c r="R72" s="184">
        <f t="shared" si="10"/>
        <v>0</v>
      </c>
      <c r="S72" s="184">
        <f t="shared" si="10"/>
        <v>0</v>
      </c>
      <c r="T72" s="184">
        <f t="shared" si="10"/>
        <v>0</v>
      </c>
      <c r="U72" s="184">
        <f t="shared" si="10"/>
        <v>0</v>
      </c>
      <c r="V72" s="184">
        <f t="shared" si="10"/>
        <v>0</v>
      </c>
      <c r="W72" s="184">
        <f t="shared" si="10"/>
        <v>0</v>
      </c>
      <c r="X72" s="184">
        <f t="shared" si="10"/>
        <v>0</v>
      </c>
      <c r="Y72" s="79"/>
    </row>
    <row r="73" spans="2:25" outlineLevel="1">
      <c r="B73" s="79"/>
      <c r="C73" s="45" t="s">
        <v>130</v>
      </c>
      <c r="D73" s="79"/>
      <c r="E73" s="148" t="s">
        <v>134</v>
      </c>
      <c r="F73" s="79"/>
      <c r="G73" s="79"/>
      <c r="H73" s="159"/>
      <c r="I73" s="160"/>
      <c r="J73" s="79"/>
      <c r="K73" s="119"/>
      <c r="L73" s="184">
        <f t="shared" si="11"/>
        <v>0</v>
      </c>
      <c r="M73" s="184">
        <f t="shared" si="10"/>
        <v>0</v>
      </c>
      <c r="N73" s="184">
        <f t="shared" si="10"/>
        <v>0</v>
      </c>
      <c r="O73" s="184">
        <f t="shared" si="10"/>
        <v>0</v>
      </c>
      <c r="P73" s="184">
        <f t="shared" si="10"/>
        <v>0</v>
      </c>
      <c r="Q73" s="184">
        <f t="shared" si="10"/>
        <v>0</v>
      </c>
      <c r="R73" s="184">
        <f t="shared" si="10"/>
        <v>0</v>
      </c>
      <c r="S73" s="184">
        <f t="shared" si="10"/>
        <v>0</v>
      </c>
      <c r="T73" s="184">
        <f t="shared" si="10"/>
        <v>0</v>
      </c>
      <c r="U73" s="184">
        <f t="shared" si="10"/>
        <v>0</v>
      </c>
      <c r="V73" s="184">
        <f t="shared" si="10"/>
        <v>0</v>
      </c>
      <c r="W73" s="184">
        <f t="shared" si="10"/>
        <v>0</v>
      </c>
      <c r="X73" s="184">
        <f t="shared" si="10"/>
        <v>0</v>
      </c>
      <c r="Y73" s="79"/>
    </row>
    <row r="74" spans="2:25" outlineLevel="1">
      <c r="B74" s="79"/>
      <c r="C74" s="45" t="s">
        <v>130</v>
      </c>
      <c r="D74" s="79"/>
      <c r="E74" s="148" t="s">
        <v>134</v>
      </c>
      <c r="F74" s="79"/>
      <c r="G74" s="79"/>
      <c r="H74" s="159"/>
      <c r="I74" s="160"/>
      <c r="J74" s="79"/>
      <c r="K74" s="119"/>
      <c r="L74" s="184">
        <f t="shared" si="11"/>
        <v>0</v>
      </c>
      <c r="M74" s="184">
        <f t="shared" si="10"/>
        <v>0</v>
      </c>
      <c r="N74" s="184">
        <f t="shared" si="10"/>
        <v>0</v>
      </c>
      <c r="O74" s="184">
        <f t="shared" si="10"/>
        <v>0</v>
      </c>
      <c r="P74" s="184">
        <f t="shared" si="10"/>
        <v>0</v>
      </c>
      <c r="Q74" s="184">
        <f t="shared" si="10"/>
        <v>0</v>
      </c>
      <c r="R74" s="184">
        <f t="shared" si="10"/>
        <v>0</v>
      </c>
      <c r="S74" s="184">
        <f t="shared" si="10"/>
        <v>0</v>
      </c>
      <c r="T74" s="184">
        <f t="shared" si="10"/>
        <v>0</v>
      </c>
      <c r="U74" s="184">
        <f t="shared" si="10"/>
        <v>0</v>
      </c>
      <c r="V74" s="184">
        <f t="shared" si="10"/>
        <v>0</v>
      </c>
      <c r="W74" s="184">
        <f t="shared" si="10"/>
        <v>0</v>
      </c>
      <c r="X74" s="184">
        <f t="shared" si="10"/>
        <v>0</v>
      </c>
      <c r="Y74" s="79"/>
    </row>
    <row r="75" spans="2:25" ht="25.8" customHeight="1" outlineLevel="1">
      <c r="B75" s="79"/>
      <c r="C75" s="69" t="s">
        <v>6</v>
      </c>
      <c r="D75" s="79"/>
      <c r="E75" s="161" t="s">
        <v>134</v>
      </c>
      <c r="F75" s="79"/>
      <c r="G75" s="79"/>
      <c r="H75" s="185">
        <f>SUM(H69:H74)</f>
        <v>0</v>
      </c>
      <c r="I75" s="162"/>
      <c r="J75" s="79"/>
      <c r="K75" s="119"/>
      <c r="L75" s="187">
        <f>SUM(L69:L74)</f>
        <v>0</v>
      </c>
      <c r="M75" s="187">
        <f t="shared" ref="M75:X75" si="12">SUM(M69:M74)</f>
        <v>0</v>
      </c>
      <c r="N75" s="187">
        <f t="shared" si="12"/>
        <v>0</v>
      </c>
      <c r="O75" s="187">
        <f t="shared" si="12"/>
        <v>0</v>
      </c>
      <c r="P75" s="187">
        <f t="shared" si="12"/>
        <v>0</v>
      </c>
      <c r="Q75" s="187">
        <f t="shared" si="12"/>
        <v>0</v>
      </c>
      <c r="R75" s="187">
        <f t="shared" si="12"/>
        <v>0</v>
      </c>
      <c r="S75" s="187">
        <f t="shared" si="12"/>
        <v>0</v>
      </c>
      <c r="T75" s="187">
        <f t="shared" si="12"/>
        <v>0</v>
      </c>
      <c r="U75" s="187">
        <f t="shared" si="12"/>
        <v>0</v>
      </c>
      <c r="V75" s="187">
        <f t="shared" si="12"/>
        <v>0</v>
      </c>
      <c r="W75" s="187">
        <f t="shared" si="12"/>
        <v>0</v>
      </c>
      <c r="X75" s="187">
        <f t="shared" si="12"/>
        <v>0</v>
      </c>
      <c r="Y75" s="79"/>
    </row>
    <row r="76" spans="2:25" outlineLevel="1">
      <c r="B76" s="79"/>
      <c r="C76" s="70"/>
      <c r="D76" s="79"/>
      <c r="E76" s="119"/>
      <c r="F76" s="79"/>
      <c r="G76" s="79"/>
      <c r="H76" s="163"/>
      <c r="I76" s="119"/>
      <c r="J76" s="79"/>
      <c r="K76" s="119"/>
      <c r="L76" s="164"/>
      <c r="M76" s="164"/>
      <c r="N76" s="164"/>
      <c r="O76" s="164"/>
      <c r="P76" s="164"/>
      <c r="Q76" s="164"/>
      <c r="R76" s="164"/>
      <c r="S76" s="164"/>
      <c r="T76" s="164"/>
      <c r="U76" s="164"/>
      <c r="V76" s="164"/>
      <c r="W76" s="164"/>
      <c r="X76" s="164"/>
      <c r="Y76" s="79"/>
    </row>
    <row r="77" spans="2:25" ht="27.6" outlineLevel="1">
      <c r="B77" s="79"/>
      <c r="C77" s="142" t="s">
        <v>370</v>
      </c>
      <c r="D77" s="79"/>
      <c r="E77" s="151" t="s">
        <v>134</v>
      </c>
      <c r="F77" s="79"/>
      <c r="G77" s="79"/>
      <c r="H77" s="156"/>
      <c r="I77" s="156"/>
      <c r="J77" s="79"/>
      <c r="K77" s="119"/>
      <c r="L77" s="165"/>
      <c r="M77" s="165"/>
      <c r="N77" s="165"/>
      <c r="O77" s="165"/>
      <c r="P77" s="165"/>
      <c r="Q77" s="165"/>
      <c r="R77" s="165"/>
      <c r="S77" s="165"/>
      <c r="T77" s="165"/>
      <c r="U77" s="165"/>
      <c r="V77" s="165"/>
      <c r="W77" s="165"/>
      <c r="X77" s="165"/>
      <c r="Y77" s="79"/>
    </row>
    <row r="78" spans="2:25" outlineLevel="1">
      <c r="B78" s="79"/>
      <c r="C78" s="70"/>
      <c r="D78" s="79"/>
      <c r="E78" s="119"/>
      <c r="F78" s="79"/>
      <c r="G78" s="79"/>
      <c r="H78" s="163"/>
      <c r="I78" s="119"/>
      <c r="J78" s="79"/>
      <c r="K78" s="119"/>
      <c r="L78" s="164"/>
      <c r="M78" s="164"/>
      <c r="N78" s="164"/>
      <c r="O78" s="164"/>
      <c r="P78" s="164"/>
      <c r="Q78" s="164"/>
      <c r="R78" s="164"/>
      <c r="S78" s="164"/>
      <c r="T78" s="164"/>
      <c r="U78" s="164"/>
      <c r="V78" s="164"/>
      <c r="W78" s="164"/>
      <c r="X78" s="164"/>
      <c r="Y78" s="79"/>
    </row>
    <row r="79" spans="2:25" ht="27.6" outlineLevel="1">
      <c r="B79" s="79"/>
      <c r="C79" s="142" t="s">
        <v>352</v>
      </c>
      <c r="D79" s="79"/>
      <c r="E79" s="155" t="s">
        <v>146</v>
      </c>
      <c r="F79" s="79"/>
      <c r="G79" s="79"/>
      <c r="H79" s="155" t="s">
        <v>131</v>
      </c>
      <c r="I79" s="155" t="s">
        <v>129</v>
      </c>
      <c r="J79" s="79"/>
      <c r="K79" s="119"/>
      <c r="L79" s="334" t="s">
        <v>373</v>
      </c>
      <c r="M79" s="335"/>
      <c r="N79" s="335"/>
      <c r="O79" s="335"/>
      <c r="P79" s="335"/>
      <c r="Q79" s="335"/>
      <c r="R79" s="335"/>
      <c r="S79" s="335"/>
      <c r="T79" s="335"/>
      <c r="U79" s="335"/>
      <c r="V79" s="335"/>
      <c r="W79" s="335"/>
      <c r="X79" s="336"/>
      <c r="Y79" s="79"/>
    </row>
    <row r="80" spans="2:25" outlineLevel="1">
      <c r="B80" s="79"/>
      <c r="C80" s="45" t="s">
        <v>130</v>
      </c>
      <c r="D80" s="79"/>
      <c r="E80" s="148" t="s">
        <v>134</v>
      </c>
      <c r="F80" s="79"/>
      <c r="G80" s="79"/>
      <c r="H80" s="159"/>
      <c r="I80" s="160"/>
      <c r="J80" s="79"/>
      <c r="K80" s="119"/>
      <c r="L80" s="184">
        <f t="shared" si="11"/>
        <v>0</v>
      </c>
      <c r="M80" s="184">
        <f t="shared" si="10"/>
        <v>0</v>
      </c>
      <c r="N80" s="184">
        <f t="shared" si="10"/>
        <v>0</v>
      </c>
      <c r="O80" s="184">
        <f t="shared" si="10"/>
        <v>0</v>
      </c>
      <c r="P80" s="184">
        <f t="shared" si="10"/>
        <v>0</v>
      </c>
      <c r="Q80" s="184">
        <f t="shared" si="10"/>
        <v>0</v>
      </c>
      <c r="R80" s="184">
        <f t="shared" si="10"/>
        <v>0</v>
      </c>
      <c r="S80" s="184">
        <f t="shared" si="10"/>
        <v>0</v>
      </c>
      <c r="T80" s="184">
        <f t="shared" si="10"/>
        <v>0</v>
      </c>
      <c r="U80" s="184">
        <f t="shared" si="10"/>
        <v>0</v>
      </c>
      <c r="V80" s="184">
        <f t="shared" si="10"/>
        <v>0</v>
      </c>
      <c r="W80" s="184">
        <f t="shared" si="10"/>
        <v>0</v>
      </c>
      <c r="X80" s="184">
        <f t="shared" si="10"/>
        <v>0</v>
      </c>
      <c r="Y80" s="79"/>
    </row>
    <row r="81" spans="2:25" outlineLevel="1">
      <c r="B81" s="79"/>
      <c r="C81" s="45" t="s">
        <v>130</v>
      </c>
      <c r="D81" s="79"/>
      <c r="E81" s="148" t="s">
        <v>134</v>
      </c>
      <c r="F81" s="79"/>
      <c r="G81" s="79"/>
      <c r="H81" s="159"/>
      <c r="I81" s="160"/>
      <c r="J81" s="79"/>
      <c r="K81" s="119"/>
      <c r="L81" s="184">
        <f t="shared" si="11"/>
        <v>0</v>
      </c>
      <c r="M81" s="184">
        <f t="shared" si="10"/>
        <v>0</v>
      </c>
      <c r="N81" s="184">
        <f t="shared" si="10"/>
        <v>0</v>
      </c>
      <c r="O81" s="184">
        <f t="shared" si="10"/>
        <v>0</v>
      </c>
      <c r="P81" s="184">
        <f t="shared" si="10"/>
        <v>0</v>
      </c>
      <c r="Q81" s="184">
        <f t="shared" si="10"/>
        <v>0</v>
      </c>
      <c r="R81" s="184">
        <f t="shared" si="10"/>
        <v>0</v>
      </c>
      <c r="S81" s="184">
        <f t="shared" si="10"/>
        <v>0</v>
      </c>
      <c r="T81" s="184">
        <f t="shared" si="10"/>
        <v>0</v>
      </c>
      <c r="U81" s="184">
        <f t="shared" si="10"/>
        <v>0</v>
      </c>
      <c r="V81" s="184">
        <f t="shared" si="10"/>
        <v>0</v>
      </c>
      <c r="W81" s="184">
        <f t="shared" si="10"/>
        <v>0</v>
      </c>
      <c r="X81" s="184">
        <f t="shared" si="10"/>
        <v>0</v>
      </c>
      <c r="Y81" s="79"/>
    </row>
    <row r="82" spans="2:25" outlineLevel="1">
      <c r="B82" s="79"/>
      <c r="C82" s="45" t="s">
        <v>130</v>
      </c>
      <c r="D82" s="79"/>
      <c r="E82" s="148" t="s">
        <v>134</v>
      </c>
      <c r="F82" s="79"/>
      <c r="G82" s="79"/>
      <c r="H82" s="159"/>
      <c r="I82" s="160"/>
      <c r="J82" s="79"/>
      <c r="K82" s="119"/>
      <c r="L82" s="184">
        <f t="shared" si="11"/>
        <v>0</v>
      </c>
      <c r="M82" s="184">
        <f t="shared" si="10"/>
        <v>0</v>
      </c>
      <c r="N82" s="184">
        <f t="shared" si="10"/>
        <v>0</v>
      </c>
      <c r="O82" s="184">
        <f t="shared" si="10"/>
        <v>0</v>
      </c>
      <c r="P82" s="184">
        <f t="shared" si="10"/>
        <v>0</v>
      </c>
      <c r="Q82" s="184">
        <f t="shared" si="10"/>
        <v>0</v>
      </c>
      <c r="R82" s="184">
        <f t="shared" si="10"/>
        <v>0</v>
      </c>
      <c r="S82" s="184">
        <f t="shared" si="10"/>
        <v>0</v>
      </c>
      <c r="T82" s="184">
        <f t="shared" si="10"/>
        <v>0</v>
      </c>
      <c r="U82" s="184">
        <f t="shared" si="10"/>
        <v>0</v>
      </c>
      <c r="V82" s="184">
        <f t="shared" si="10"/>
        <v>0</v>
      </c>
      <c r="W82" s="184">
        <f t="shared" si="10"/>
        <v>0</v>
      </c>
      <c r="X82" s="184">
        <f t="shared" si="10"/>
        <v>0</v>
      </c>
      <c r="Y82" s="79"/>
    </row>
    <row r="83" spans="2:25" outlineLevel="1">
      <c r="B83" s="79"/>
      <c r="C83" s="45" t="s">
        <v>130</v>
      </c>
      <c r="D83" s="79"/>
      <c r="E83" s="148" t="s">
        <v>134</v>
      </c>
      <c r="F83" s="79"/>
      <c r="G83" s="79"/>
      <c r="H83" s="159"/>
      <c r="I83" s="160"/>
      <c r="J83" s="79"/>
      <c r="K83" s="119"/>
      <c r="L83" s="184">
        <f t="shared" si="11"/>
        <v>0</v>
      </c>
      <c r="M83" s="184">
        <f t="shared" si="10"/>
        <v>0</v>
      </c>
      <c r="N83" s="184">
        <f t="shared" si="10"/>
        <v>0</v>
      </c>
      <c r="O83" s="184">
        <f t="shared" si="10"/>
        <v>0</v>
      </c>
      <c r="P83" s="184">
        <f t="shared" si="10"/>
        <v>0</v>
      </c>
      <c r="Q83" s="184">
        <f t="shared" si="10"/>
        <v>0</v>
      </c>
      <c r="R83" s="184">
        <f t="shared" si="10"/>
        <v>0</v>
      </c>
      <c r="S83" s="184">
        <f t="shared" si="10"/>
        <v>0</v>
      </c>
      <c r="T83" s="184">
        <f t="shared" si="10"/>
        <v>0</v>
      </c>
      <c r="U83" s="184">
        <f t="shared" si="10"/>
        <v>0</v>
      </c>
      <c r="V83" s="184">
        <f t="shared" si="10"/>
        <v>0</v>
      </c>
      <c r="W83" s="184">
        <f t="shared" si="10"/>
        <v>0</v>
      </c>
      <c r="X83" s="184">
        <f t="shared" si="10"/>
        <v>0</v>
      </c>
      <c r="Y83" s="79"/>
    </row>
    <row r="84" spans="2:25" outlineLevel="1">
      <c r="B84" s="79"/>
      <c r="C84" s="45" t="s">
        <v>130</v>
      </c>
      <c r="D84" s="79"/>
      <c r="E84" s="148" t="s">
        <v>134</v>
      </c>
      <c r="F84" s="79"/>
      <c r="G84" s="79"/>
      <c r="H84" s="159"/>
      <c r="I84" s="160"/>
      <c r="J84" s="79"/>
      <c r="K84" s="119"/>
      <c r="L84" s="184">
        <f t="shared" si="11"/>
        <v>0</v>
      </c>
      <c r="M84" s="184">
        <f t="shared" si="10"/>
        <v>0</v>
      </c>
      <c r="N84" s="184">
        <f t="shared" si="10"/>
        <v>0</v>
      </c>
      <c r="O84" s="184">
        <f t="shared" si="10"/>
        <v>0</v>
      </c>
      <c r="P84" s="184">
        <f t="shared" si="10"/>
        <v>0</v>
      </c>
      <c r="Q84" s="184">
        <f t="shared" si="10"/>
        <v>0</v>
      </c>
      <c r="R84" s="184">
        <f t="shared" si="10"/>
        <v>0</v>
      </c>
      <c r="S84" s="184">
        <f t="shared" si="10"/>
        <v>0</v>
      </c>
      <c r="T84" s="184">
        <f t="shared" si="10"/>
        <v>0</v>
      </c>
      <c r="U84" s="184">
        <f t="shared" si="10"/>
        <v>0</v>
      </c>
      <c r="V84" s="184">
        <f t="shared" si="10"/>
        <v>0</v>
      </c>
      <c r="W84" s="184">
        <f t="shared" si="10"/>
        <v>0</v>
      </c>
      <c r="X84" s="184">
        <f t="shared" si="10"/>
        <v>0</v>
      </c>
      <c r="Y84" s="79"/>
    </row>
    <row r="85" spans="2:25" outlineLevel="1">
      <c r="B85" s="79"/>
      <c r="C85" s="45" t="s">
        <v>130</v>
      </c>
      <c r="D85" s="79"/>
      <c r="E85" s="148" t="s">
        <v>134</v>
      </c>
      <c r="F85" s="79"/>
      <c r="G85" s="79"/>
      <c r="H85" s="159"/>
      <c r="I85" s="160"/>
      <c r="J85" s="79"/>
      <c r="K85" s="119"/>
      <c r="L85" s="184">
        <f t="shared" si="11"/>
        <v>0</v>
      </c>
      <c r="M85" s="184">
        <f t="shared" si="10"/>
        <v>0</v>
      </c>
      <c r="N85" s="184">
        <f t="shared" si="10"/>
        <v>0</v>
      </c>
      <c r="O85" s="184">
        <f t="shared" si="10"/>
        <v>0</v>
      </c>
      <c r="P85" s="184">
        <f t="shared" si="10"/>
        <v>0</v>
      </c>
      <c r="Q85" s="184">
        <f t="shared" si="10"/>
        <v>0</v>
      </c>
      <c r="R85" s="184">
        <f t="shared" si="10"/>
        <v>0</v>
      </c>
      <c r="S85" s="184">
        <f t="shared" si="10"/>
        <v>0</v>
      </c>
      <c r="T85" s="184">
        <f t="shared" si="10"/>
        <v>0</v>
      </c>
      <c r="U85" s="184">
        <f t="shared" si="10"/>
        <v>0</v>
      </c>
      <c r="V85" s="184">
        <f t="shared" si="10"/>
        <v>0</v>
      </c>
      <c r="W85" s="184">
        <f t="shared" si="10"/>
        <v>0</v>
      </c>
      <c r="X85" s="184">
        <f t="shared" si="10"/>
        <v>0</v>
      </c>
      <c r="Y85" s="79"/>
    </row>
    <row r="86" spans="2:25" outlineLevel="1">
      <c r="B86" s="79"/>
      <c r="C86" s="45" t="s">
        <v>130</v>
      </c>
      <c r="D86" s="79"/>
      <c r="E86" s="148" t="s">
        <v>134</v>
      </c>
      <c r="F86" s="79"/>
      <c r="G86" s="79"/>
      <c r="H86" s="159"/>
      <c r="I86" s="160"/>
      <c r="J86" s="79"/>
      <c r="K86" s="119"/>
      <c r="L86" s="184">
        <f t="shared" si="11"/>
        <v>0</v>
      </c>
      <c r="M86" s="184">
        <f t="shared" si="10"/>
        <v>0</v>
      </c>
      <c r="N86" s="184">
        <f t="shared" si="10"/>
        <v>0</v>
      </c>
      <c r="O86" s="184">
        <f t="shared" si="10"/>
        <v>0</v>
      </c>
      <c r="P86" s="184">
        <f t="shared" si="10"/>
        <v>0</v>
      </c>
      <c r="Q86" s="184">
        <f t="shared" si="10"/>
        <v>0</v>
      </c>
      <c r="R86" s="184">
        <f t="shared" si="10"/>
        <v>0</v>
      </c>
      <c r="S86" s="184">
        <f t="shared" si="10"/>
        <v>0</v>
      </c>
      <c r="T86" s="184">
        <f t="shared" si="10"/>
        <v>0</v>
      </c>
      <c r="U86" s="184">
        <f t="shared" si="10"/>
        <v>0</v>
      </c>
      <c r="V86" s="184">
        <f t="shared" si="10"/>
        <v>0</v>
      </c>
      <c r="W86" s="184">
        <f t="shared" si="10"/>
        <v>0</v>
      </c>
      <c r="X86" s="184">
        <f t="shared" si="10"/>
        <v>0</v>
      </c>
      <c r="Y86" s="79"/>
    </row>
    <row r="87" spans="2:25" outlineLevel="1">
      <c r="B87" s="79"/>
      <c r="C87" s="45" t="s">
        <v>130</v>
      </c>
      <c r="D87" s="79"/>
      <c r="E87" s="148" t="s">
        <v>134</v>
      </c>
      <c r="F87" s="79"/>
      <c r="G87" s="79"/>
      <c r="H87" s="159"/>
      <c r="I87" s="160"/>
      <c r="J87" s="79"/>
      <c r="K87" s="119"/>
      <c r="L87" s="184">
        <f t="shared" si="11"/>
        <v>0</v>
      </c>
      <c r="M87" s="184">
        <f t="shared" si="10"/>
        <v>0</v>
      </c>
      <c r="N87" s="184">
        <f t="shared" si="10"/>
        <v>0</v>
      </c>
      <c r="O87" s="184">
        <f t="shared" si="10"/>
        <v>0</v>
      </c>
      <c r="P87" s="184">
        <f t="shared" si="10"/>
        <v>0</v>
      </c>
      <c r="Q87" s="184">
        <f t="shared" si="10"/>
        <v>0</v>
      </c>
      <c r="R87" s="184">
        <f t="shared" si="10"/>
        <v>0</v>
      </c>
      <c r="S87" s="184">
        <f t="shared" si="10"/>
        <v>0</v>
      </c>
      <c r="T87" s="184">
        <f t="shared" si="10"/>
        <v>0</v>
      </c>
      <c r="U87" s="184">
        <f t="shared" si="10"/>
        <v>0</v>
      </c>
      <c r="V87" s="184">
        <f t="shared" si="10"/>
        <v>0</v>
      </c>
      <c r="W87" s="184">
        <f t="shared" si="10"/>
        <v>0</v>
      </c>
      <c r="X87" s="184">
        <f t="shared" si="10"/>
        <v>0</v>
      </c>
      <c r="Y87" s="79"/>
    </row>
    <row r="88" spans="2:25" outlineLevel="1">
      <c r="B88" s="79"/>
      <c r="C88" s="45" t="s">
        <v>130</v>
      </c>
      <c r="D88" s="79"/>
      <c r="E88" s="148" t="s">
        <v>134</v>
      </c>
      <c r="F88" s="79"/>
      <c r="G88" s="79"/>
      <c r="H88" s="159"/>
      <c r="I88" s="160"/>
      <c r="J88" s="79"/>
      <c r="K88" s="119"/>
      <c r="L88" s="184">
        <f t="shared" si="11"/>
        <v>0</v>
      </c>
      <c r="M88" s="184">
        <f t="shared" si="10"/>
        <v>0</v>
      </c>
      <c r="N88" s="184">
        <f t="shared" si="10"/>
        <v>0</v>
      </c>
      <c r="O88" s="184">
        <f t="shared" si="10"/>
        <v>0</v>
      </c>
      <c r="P88" s="184">
        <f t="shared" si="10"/>
        <v>0</v>
      </c>
      <c r="Q88" s="184">
        <f t="shared" si="10"/>
        <v>0</v>
      </c>
      <c r="R88" s="184">
        <f t="shared" si="10"/>
        <v>0</v>
      </c>
      <c r="S88" s="184">
        <f t="shared" si="10"/>
        <v>0</v>
      </c>
      <c r="T88" s="184">
        <f t="shared" si="10"/>
        <v>0</v>
      </c>
      <c r="U88" s="184">
        <f t="shared" si="10"/>
        <v>0</v>
      </c>
      <c r="V88" s="184">
        <f t="shared" si="10"/>
        <v>0</v>
      </c>
      <c r="W88" s="184">
        <f t="shared" si="10"/>
        <v>0</v>
      </c>
      <c r="X88" s="184">
        <f t="shared" si="10"/>
        <v>0</v>
      </c>
      <c r="Y88" s="79"/>
    </row>
    <row r="89" spans="2:25" outlineLevel="1">
      <c r="B89" s="79"/>
      <c r="C89" s="45" t="s">
        <v>130</v>
      </c>
      <c r="D89" s="79"/>
      <c r="E89" s="148" t="s">
        <v>134</v>
      </c>
      <c r="F89" s="79"/>
      <c r="G89" s="79"/>
      <c r="H89" s="159"/>
      <c r="I89" s="160"/>
      <c r="J89" s="79"/>
      <c r="K89" s="119"/>
      <c r="L89" s="184">
        <f t="shared" si="11"/>
        <v>0</v>
      </c>
      <c r="M89" s="184">
        <f t="shared" si="10"/>
        <v>0</v>
      </c>
      <c r="N89" s="184">
        <f t="shared" si="10"/>
        <v>0</v>
      </c>
      <c r="O89" s="184">
        <f t="shared" si="10"/>
        <v>0</v>
      </c>
      <c r="P89" s="184">
        <f t="shared" si="10"/>
        <v>0</v>
      </c>
      <c r="Q89" s="184">
        <f t="shared" si="10"/>
        <v>0</v>
      </c>
      <c r="R89" s="184">
        <f t="shared" si="10"/>
        <v>0</v>
      </c>
      <c r="S89" s="184">
        <f t="shared" si="10"/>
        <v>0</v>
      </c>
      <c r="T89" s="184">
        <f t="shared" si="10"/>
        <v>0</v>
      </c>
      <c r="U89" s="184">
        <f t="shared" si="10"/>
        <v>0</v>
      </c>
      <c r="V89" s="184">
        <f t="shared" si="10"/>
        <v>0</v>
      </c>
      <c r="W89" s="184">
        <f t="shared" si="10"/>
        <v>0</v>
      </c>
      <c r="X89" s="184">
        <f t="shared" si="10"/>
        <v>0</v>
      </c>
      <c r="Y89" s="79"/>
    </row>
    <row r="90" spans="2:25" outlineLevel="1">
      <c r="B90" s="79"/>
      <c r="C90" s="45" t="s">
        <v>130</v>
      </c>
      <c r="D90" s="79"/>
      <c r="E90" s="148" t="s">
        <v>134</v>
      </c>
      <c r="F90" s="79"/>
      <c r="G90" s="79"/>
      <c r="H90" s="159"/>
      <c r="I90" s="160"/>
      <c r="J90" s="79"/>
      <c r="K90" s="119"/>
      <c r="L90" s="184">
        <f t="shared" si="11"/>
        <v>0</v>
      </c>
      <c r="M90" s="184">
        <f t="shared" si="11"/>
        <v>0</v>
      </c>
      <c r="N90" s="184">
        <f t="shared" si="11"/>
        <v>0</v>
      </c>
      <c r="O90" s="184">
        <f t="shared" si="11"/>
        <v>0</v>
      </c>
      <c r="P90" s="184">
        <f t="shared" si="11"/>
        <v>0</v>
      </c>
      <c r="Q90" s="184">
        <f t="shared" si="11"/>
        <v>0</v>
      </c>
      <c r="R90" s="184">
        <f t="shared" si="11"/>
        <v>0</v>
      </c>
      <c r="S90" s="184">
        <f t="shared" si="11"/>
        <v>0</v>
      </c>
      <c r="T90" s="184">
        <f t="shared" si="11"/>
        <v>0</v>
      </c>
      <c r="U90" s="184">
        <f t="shared" si="11"/>
        <v>0</v>
      </c>
      <c r="V90" s="184">
        <f t="shared" si="11"/>
        <v>0</v>
      </c>
      <c r="W90" s="184">
        <f t="shared" si="11"/>
        <v>0</v>
      </c>
      <c r="X90" s="184">
        <f t="shared" si="11"/>
        <v>0</v>
      </c>
      <c r="Y90" s="79"/>
    </row>
    <row r="91" spans="2:25" outlineLevel="1">
      <c r="B91" s="79"/>
      <c r="C91" s="45" t="s">
        <v>130</v>
      </c>
      <c r="D91" s="79"/>
      <c r="E91" s="148" t="s">
        <v>134</v>
      </c>
      <c r="F91" s="79"/>
      <c r="G91" s="79"/>
      <c r="H91" s="159"/>
      <c r="I91" s="160"/>
      <c r="J91" s="79"/>
      <c r="K91" s="119"/>
      <c r="L91" s="184">
        <f t="shared" si="11"/>
        <v>0</v>
      </c>
      <c r="M91" s="184">
        <f t="shared" si="11"/>
        <v>0</v>
      </c>
      <c r="N91" s="184">
        <f t="shared" si="11"/>
        <v>0</v>
      </c>
      <c r="O91" s="184">
        <f t="shared" si="11"/>
        <v>0</v>
      </c>
      <c r="P91" s="184">
        <f t="shared" si="11"/>
        <v>0</v>
      </c>
      <c r="Q91" s="184">
        <f t="shared" si="11"/>
        <v>0</v>
      </c>
      <c r="R91" s="184">
        <f t="shared" si="11"/>
        <v>0</v>
      </c>
      <c r="S91" s="184">
        <f t="shared" si="11"/>
        <v>0</v>
      </c>
      <c r="T91" s="184">
        <f t="shared" si="11"/>
        <v>0</v>
      </c>
      <c r="U91" s="184">
        <f t="shared" si="11"/>
        <v>0</v>
      </c>
      <c r="V91" s="184">
        <f t="shared" si="11"/>
        <v>0</v>
      </c>
      <c r="W91" s="184">
        <f t="shared" si="11"/>
        <v>0</v>
      </c>
      <c r="X91" s="184">
        <f t="shared" si="11"/>
        <v>0</v>
      </c>
      <c r="Y91" s="79"/>
    </row>
    <row r="92" spans="2:25" outlineLevel="1">
      <c r="B92" s="79"/>
      <c r="C92" s="45" t="s">
        <v>130</v>
      </c>
      <c r="D92" s="79"/>
      <c r="E92" s="148" t="s">
        <v>134</v>
      </c>
      <c r="F92" s="79"/>
      <c r="G92" s="79"/>
      <c r="H92" s="159"/>
      <c r="I92" s="160"/>
      <c r="J92" s="79"/>
      <c r="K92" s="119"/>
      <c r="L92" s="184">
        <f t="shared" si="11"/>
        <v>0</v>
      </c>
      <c r="M92" s="184">
        <f t="shared" si="11"/>
        <v>0</v>
      </c>
      <c r="N92" s="184">
        <f t="shared" si="11"/>
        <v>0</v>
      </c>
      <c r="O92" s="184">
        <f t="shared" si="11"/>
        <v>0</v>
      </c>
      <c r="P92" s="184">
        <f t="shared" si="11"/>
        <v>0</v>
      </c>
      <c r="Q92" s="184">
        <f t="shared" si="11"/>
        <v>0</v>
      </c>
      <c r="R92" s="184">
        <f t="shared" si="11"/>
        <v>0</v>
      </c>
      <c r="S92" s="184">
        <f t="shared" si="11"/>
        <v>0</v>
      </c>
      <c r="T92" s="184">
        <f t="shared" si="11"/>
        <v>0</v>
      </c>
      <c r="U92" s="184">
        <f t="shared" si="11"/>
        <v>0</v>
      </c>
      <c r="V92" s="184">
        <f t="shared" si="11"/>
        <v>0</v>
      </c>
      <c r="W92" s="184">
        <f t="shared" si="11"/>
        <v>0</v>
      </c>
      <c r="X92" s="184">
        <f t="shared" si="11"/>
        <v>0</v>
      </c>
      <c r="Y92" s="79"/>
    </row>
    <row r="93" spans="2:25" outlineLevel="1">
      <c r="B93" s="79"/>
      <c r="C93" s="45" t="s">
        <v>130</v>
      </c>
      <c r="D93" s="79"/>
      <c r="E93" s="148" t="s">
        <v>134</v>
      </c>
      <c r="F93" s="79"/>
      <c r="G93" s="79"/>
      <c r="H93" s="159"/>
      <c r="I93" s="160"/>
      <c r="J93" s="79"/>
      <c r="K93" s="119"/>
      <c r="L93" s="184">
        <f t="shared" si="11"/>
        <v>0</v>
      </c>
      <c r="M93" s="184">
        <f t="shared" si="11"/>
        <v>0</v>
      </c>
      <c r="N93" s="184">
        <f t="shared" si="11"/>
        <v>0</v>
      </c>
      <c r="O93" s="184">
        <f t="shared" si="11"/>
        <v>0</v>
      </c>
      <c r="P93" s="184">
        <f t="shared" si="11"/>
        <v>0</v>
      </c>
      <c r="Q93" s="184">
        <f t="shared" si="11"/>
        <v>0</v>
      </c>
      <c r="R93" s="184">
        <f t="shared" si="11"/>
        <v>0</v>
      </c>
      <c r="S93" s="184">
        <f t="shared" si="11"/>
        <v>0</v>
      </c>
      <c r="T93" s="184">
        <f t="shared" si="11"/>
        <v>0</v>
      </c>
      <c r="U93" s="184">
        <f t="shared" si="11"/>
        <v>0</v>
      </c>
      <c r="V93" s="184">
        <f t="shared" si="11"/>
        <v>0</v>
      </c>
      <c r="W93" s="184">
        <f t="shared" si="11"/>
        <v>0</v>
      </c>
      <c r="X93" s="184">
        <f t="shared" si="11"/>
        <v>0</v>
      </c>
      <c r="Y93" s="79"/>
    </row>
    <row r="94" spans="2:25" outlineLevel="1">
      <c r="B94" s="79"/>
      <c r="C94" s="45" t="s">
        <v>130</v>
      </c>
      <c r="D94" s="79"/>
      <c r="E94" s="148" t="s">
        <v>134</v>
      </c>
      <c r="F94" s="79"/>
      <c r="G94" s="79"/>
      <c r="H94" s="159"/>
      <c r="I94" s="160"/>
      <c r="J94" s="79"/>
      <c r="K94" s="119"/>
      <c r="L94" s="184">
        <f t="shared" si="11"/>
        <v>0</v>
      </c>
      <c r="M94" s="184">
        <f t="shared" si="11"/>
        <v>0</v>
      </c>
      <c r="N94" s="184">
        <f t="shared" si="11"/>
        <v>0</v>
      </c>
      <c r="O94" s="184">
        <f t="shared" si="11"/>
        <v>0</v>
      </c>
      <c r="P94" s="184">
        <f t="shared" si="11"/>
        <v>0</v>
      </c>
      <c r="Q94" s="184">
        <f t="shared" si="11"/>
        <v>0</v>
      </c>
      <c r="R94" s="184">
        <f t="shared" si="11"/>
        <v>0</v>
      </c>
      <c r="S94" s="184">
        <f t="shared" si="11"/>
        <v>0</v>
      </c>
      <c r="T94" s="184">
        <f t="shared" si="11"/>
        <v>0</v>
      </c>
      <c r="U94" s="184">
        <f t="shared" si="11"/>
        <v>0</v>
      </c>
      <c r="V94" s="184">
        <f t="shared" si="11"/>
        <v>0</v>
      </c>
      <c r="W94" s="184">
        <f t="shared" si="11"/>
        <v>0</v>
      </c>
      <c r="X94" s="184">
        <f t="shared" si="11"/>
        <v>0</v>
      </c>
      <c r="Y94" s="79"/>
    </row>
    <row r="95" spans="2:25" outlineLevel="1">
      <c r="B95" s="79"/>
      <c r="C95" s="45" t="s">
        <v>130</v>
      </c>
      <c r="D95" s="79"/>
      <c r="E95" s="148" t="s">
        <v>134</v>
      </c>
      <c r="F95" s="79"/>
      <c r="G95" s="79"/>
      <c r="H95" s="159"/>
      <c r="I95" s="160"/>
      <c r="J95" s="79"/>
      <c r="K95" s="119"/>
      <c r="L95" s="184">
        <f t="shared" si="11"/>
        <v>0</v>
      </c>
      <c r="M95" s="184">
        <f t="shared" si="11"/>
        <v>0</v>
      </c>
      <c r="N95" s="184">
        <f t="shared" si="11"/>
        <v>0</v>
      </c>
      <c r="O95" s="184">
        <f t="shared" si="11"/>
        <v>0</v>
      </c>
      <c r="P95" s="184">
        <f t="shared" si="11"/>
        <v>0</v>
      </c>
      <c r="Q95" s="184">
        <f t="shared" si="11"/>
        <v>0</v>
      </c>
      <c r="R95" s="184">
        <f t="shared" si="11"/>
        <v>0</v>
      </c>
      <c r="S95" s="184">
        <f t="shared" si="11"/>
        <v>0</v>
      </c>
      <c r="T95" s="184">
        <f t="shared" si="11"/>
        <v>0</v>
      </c>
      <c r="U95" s="184">
        <f t="shared" si="11"/>
        <v>0</v>
      </c>
      <c r="V95" s="184">
        <f t="shared" si="11"/>
        <v>0</v>
      </c>
      <c r="W95" s="184">
        <f t="shared" si="11"/>
        <v>0</v>
      </c>
      <c r="X95" s="184">
        <f t="shared" si="11"/>
        <v>0</v>
      </c>
      <c r="Y95" s="79"/>
    </row>
    <row r="96" spans="2:25" outlineLevel="1">
      <c r="B96" s="79"/>
      <c r="C96" s="45" t="s">
        <v>130</v>
      </c>
      <c r="D96" s="79"/>
      <c r="E96" s="148" t="s">
        <v>134</v>
      </c>
      <c r="F96" s="79"/>
      <c r="G96" s="79"/>
      <c r="H96" s="159"/>
      <c r="I96" s="160"/>
      <c r="J96" s="79"/>
      <c r="K96" s="119"/>
      <c r="L96" s="184">
        <f t="shared" si="11"/>
        <v>0</v>
      </c>
      <c r="M96" s="184">
        <f t="shared" si="11"/>
        <v>0</v>
      </c>
      <c r="N96" s="184">
        <f t="shared" si="11"/>
        <v>0</v>
      </c>
      <c r="O96" s="184">
        <f t="shared" si="11"/>
        <v>0</v>
      </c>
      <c r="P96" s="184">
        <f t="shared" si="11"/>
        <v>0</v>
      </c>
      <c r="Q96" s="184">
        <f t="shared" si="11"/>
        <v>0</v>
      </c>
      <c r="R96" s="184">
        <f t="shared" si="11"/>
        <v>0</v>
      </c>
      <c r="S96" s="184">
        <f t="shared" si="11"/>
        <v>0</v>
      </c>
      <c r="T96" s="184">
        <f t="shared" si="11"/>
        <v>0</v>
      </c>
      <c r="U96" s="184">
        <f t="shared" si="11"/>
        <v>0</v>
      </c>
      <c r="V96" s="184">
        <f t="shared" si="11"/>
        <v>0</v>
      </c>
      <c r="W96" s="184">
        <f t="shared" si="11"/>
        <v>0</v>
      </c>
      <c r="X96" s="184">
        <f t="shared" si="11"/>
        <v>0</v>
      </c>
      <c r="Y96" s="79"/>
    </row>
    <row r="97" spans="2:25" outlineLevel="1">
      <c r="B97" s="79"/>
      <c r="C97" s="45" t="s">
        <v>130</v>
      </c>
      <c r="D97" s="79"/>
      <c r="E97" s="148" t="s">
        <v>134</v>
      </c>
      <c r="F97" s="79"/>
      <c r="G97" s="79"/>
      <c r="H97" s="159"/>
      <c r="I97" s="160"/>
      <c r="J97" s="79"/>
      <c r="K97" s="119"/>
      <c r="L97" s="184">
        <f t="shared" si="11"/>
        <v>0</v>
      </c>
      <c r="M97" s="184">
        <f t="shared" si="11"/>
        <v>0</v>
      </c>
      <c r="N97" s="184">
        <f t="shared" si="11"/>
        <v>0</v>
      </c>
      <c r="O97" s="184">
        <f t="shared" si="11"/>
        <v>0</v>
      </c>
      <c r="P97" s="184">
        <f t="shared" si="11"/>
        <v>0</v>
      </c>
      <c r="Q97" s="184">
        <f t="shared" si="11"/>
        <v>0</v>
      </c>
      <c r="R97" s="184">
        <f t="shared" si="11"/>
        <v>0</v>
      </c>
      <c r="S97" s="184">
        <f t="shared" si="11"/>
        <v>0</v>
      </c>
      <c r="T97" s="184">
        <f t="shared" si="11"/>
        <v>0</v>
      </c>
      <c r="U97" s="184">
        <f t="shared" si="11"/>
        <v>0</v>
      </c>
      <c r="V97" s="184">
        <f t="shared" si="11"/>
        <v>0</v>
      </c>
      <c r="W97" s="184">
        <f t="shared" si="11"/>
        <v>0</v>
      </c>
      <c r="X97" s="184">
        <f t="shared" si="11"/>
        <v>0</v>
      </c>
      <c r="Y97" s="79"/>
    </row>
    <row r="98" spans="2:25" outlineLevel="1">
      <c r="B98" s="79"/>
      <c r="C98" s="45" t="s">
        <v>130</v>
      </c>
      <c r="D98" s="79"/>
      <c r="E98" s="148" t="s">
        <v>134</v>
      </c>
      <c r="F98" s="79"/>
      <c r="G98" s="79"/>
      <c r="H98" s="159"/>
      <c r="I98" s="160"/>
      <c r="J98" s="79"/>
      <c r="K98" s="119"/>
      <c r="L98" s="184">
        <f t="shared" si="11"/>
        <v>0</v>
      </c>
      <c r="M98" s="184">
        <f t="shared" si="11"/>
        <v>0</v>
      </c>
      <c r="N98" s="184">
        <f t="shared" si="11"/>
        <v>0</v>
      </c>
      <c r="O98" s="184">
        <f t="shared" si="11"/>
        <v>0</v>
      </c>
      <c r="P98" s="184">
        <f t="shared" si="11"/>
        <v>0</v>
      </c>
      <c r="Q98" s="184">
        <f t="shared" si="11"/>
        <v>0</v>
      </c>
      <c r="R98" s="184">
        <f t="shared" si="11"/>
        <v>0</v>
      </c>
      <c r="S98" s="184">
        <f t="shared" si="11"/>
        <v>0</v>
      </c>
      <c r="T98" s="184">
        <f t="shared" si="11"/>
        <v>0</v>
      </c>
      <c r="U98" s="184">
        <f t="shared" si="11"/>
        <v>0</v>
      </c>
      <c r="V98" s="184">
        <f t="shared" si="11"/>
        <v>0</v>
      </c>
      <c r="W98" s="184">
        <f t="shared" si="11"/>
        <v>0</v>
      </c>
      <c r="X98" s="184">
        <f t="shared" si="11"/>
        <v>0</v>
      </c>
      <c r="Y98" s="79"/>
    </row>
    <row r="99" spans="2:25" outlineLevel="1">
      <c r="B99" s="79"/>
      <c r="C99" s="45" t="s">
        <v>130</v>
      </c>
      <c r="D99" s="79"/>
      <c r="E99" s="148" t="s">
        <v>134</v>
      </c>
      <c r="F99" s="79"/>
      <c r="G99" s="79"/>
      <c r="H99" s="159"/>
      <c r="I99" s="160"/>
      <c r="J99" s="79"/>
      <c r="K99" s="119"/>
      <c r="L99" s="184">
        <f t="shared" si="11"/>
        <v>0</v>
      </c>
      <c r="M99" s="184">
        <f t="shared" si="11"/>
        <v>0</v>
      </c>
      <c r="N99" s="184">
        <f t="shared" si="11"/>
        <v>0</v>
      </c>
      <c r="O99" s="184">
        <f t="shared" si="11"/>
        <v>0</v>
      </c>
      <c r="P99" s="184">
        <f t="shared" si="11"/>
        <v>0</v>
      </c>
      <c r="Q99" s="184">
        <f t="shared" si="11"/>
        <v>0</v>
      </c>
      <c r="R99" s="184">
        <f t="shared" si="11"/>
        <v>0</v>
      </c>
      <c r="S99" s="184">
        <f t="shared" si="11"/>
        <v>0</v>
      </c>
      <c r="T99" s="184">
        <f t="shared" si="11"/>
        <v>0</v>
      </c>
      <c r="U99" s="184">
        <f t="shared" si="11"/>
        <v>0</v>
      </c>
      <c r="V99" s="184">
        <f t="shared" si="11"/>
        <v>0</v>
      </c>
      <c r="W99" s="184">
        <f t="shared" si="11"/>
        <v>0</v>
      </c>
      <c r="X99" s="184">
        <f t="shared" si="11"/>
        <v>0</v>
      </c>
      <c r="Y99" s="79"/>
    </row>
    <row r="100" spans="2:25" outlineLevel="1">
      <c r="B100" s="79"/>
      <c r="C100" s="45" t="s">
        <v>130</v>
      </c>
      <c r="D100" s="79"/>
      <c r="E100" s="148" t="s">
        <v>134</v>
      </c>
      <c r="F100" s="79"/>
      <c r="G100" s="79"/>
      <c r="H100" s="159"/>
      <c r="I100" s="160"/>
      <c r="J100" s="79"/>
      <c r="K100" s="119"/>
      <c r="L100" s="184">
        <f t="shared" si="11"/>
        <v>0</v>
      </c>
      <c r="M100" s="184">
        <f t="shared" si="11"/>
        <v>0</v>
      </c>
      <c r="N100" s="184">
        <f t="shared" si="11"/>
        <v>0</v>
      </c>
      <c r="O100" s="184">
        <f t="shared" si="11"/>
        <v>0</v>
      </c>
      <c r="P100" s="184">
        <f t="shared" si="11"/>
        <v>0</v>
      </c>
      <c r="Q100" s="184">
        <f t="shared" si="11"/>
        <v>0</v>
      </c>
      <c r="R100" s="184">
        <f t="shared" si="11"/>
        <v>0</v>
      </c>
      <c r="S100" s="184">
        <f t="shared" si="11"/>
        <v>0</v>
      </c>
      <c r="T100" s="184">
        <f t="shared" si="11"/>
        <v>0</v>
      </c>
      <c r="U100" s="184">
        <f t="shared" si="11"/>
        <v>0</v>
      </c>
      <c r="V100" s="184">
        <f t="shared" si="11"/>
        <v>0</v>
      </c>
      <c r="W100" s="184">
        <f t="shared" si="11"/>
        <v>0</v>
      </c>
      <c r="X100" s="184">
        <f t="shared" si="11"/>
        <v>0</v>
      </c>
      <c r="Y100" s="79"/>
    </row>
    <row r="101" spans="2:25" outlineLevel="1">
      <c r="B101" s="79"/>
      <c r="C101" s="45" t="s">
        <v>130</v>
      </c>
      <c r="D101" s="79"/>
      <c r="E101" s="148" t="s">
        <v>134</v>
      </c>
      <c r="F101" s="79"/>
      <c r="G101" s="79"/>
      <c r="H101" s="159"/>
      <c r="I101" s="160"/>
      <c r="J101" s="79"/>
      <c r="K101" s="119"/>
      <c r="L101" s="184">
        <f t="shared" si="11"/>
        <v>0</v>
      </c>
      <c r="M101" s="184">
        <f t="shared" si="11"/>
        <v>0</v>
      </c>
      <c r="N101" s="184">
        <f t="shared" si="11"/>
        <v>0</v>
      </c>
      <c r="O101" s="184">
        <f t="shared" si="11"/>
        <v>0</v>
      </c>
      <c r="P101" s="184">
        <f t="shared" si="11"/>
        <v>0</v>
      </c>
      <c r="Q101" s="184">
        <f t="shared" si="11"/>
        <v>0</v>
      </c>
      <c r="R101" s="184">
        <f t="shared" si="11"/>
        <v>0</v>
      </c>
      <c r="S101" s="184">
        <f t="shared" si="11"/>
        <v>0</v>
      </c>
      <c r="T101" s="184">
        <f t="shared" si="11"/>
        <v>0</v>
      </c>
      <c r="U101" s="184">
        <f t="shared" si="11"/>
        <v>0</v>
      </c>
      <c r="V101" s="184">
        <f t="shared" si="11"/>
        <v>0</v>
      </c>
      <c r="W101" s="184">
        <f t="shared" si="11"/>
        <v>0</v>
      </c>
      <c r="X101" s="184">
        <f t="shared" si="11"/>
        <v>0</v>
      </c>
      <c r="Y101" s="79"/>
    </row>
    <row r="102" spans="2:25" outlineLevel="1">
      <c r="B102" s="79"/>
      <c r="C102" s="45" t="s">
        <v>130</v>
      </c>
      <c r="D102" s="79"/>
      <c r="E102" s="148" t="s">
        <v>134</v>
      </c>
      <c r="F102" s="79"/>
      <c r="G102" s="79"/>
      <c r="H102" s="159"/>
      <c r="I102" s="160"/>
      <c r="J102" s="79"/>
      <c r="K102" s="119"/>
      <c r="L102" s="184">
        <f t="shared" si="11"/>
        <v>0</v>
      </c>
      <c r="M102" s="184">
        <f t="shared" si="11"/>
        <v>0</v>
      </c>
      <c r="N102" s="184">
        <f t="shared" si="11"/>
        <v>0</v>
      </c>
      <c r="O102" s="184">
        <f t="shared" si="11"/>
        <v>0</v>
      </c>
      <c r="P102" s="184">
        <f t="shared" si="11"/>
        <v>0</v>
      </c>
      <c r="Q102" s="184">
        <f t="shared" si="11"/>
        <v>0</v>
      </c>
      <c r="R102" s="184">
        <f t="shared" si="11"/>
        <v>0</v>
      </c>
      <c r="S102" s="184">
        <f t="shared" si="11"/>
        <v>0</v>
      </c>
      <c r="T102" s="184">
        <f t="shared" si="11"/>
        <v>0</v>
      </c>
      <c r="U102" s="184">
        <f t="shared" si="11"/>
        <v>0</v>
      </c>
      <c r="V102" s="184">
        <f t="shared" si="11"/>
        <v>0</v>
      </c>
      <c r="W102" s="184">
        <f t="shared" si="11"/>
        <v>0</v>
      </c>
      <c r="X102" s="184">
        <f t="shared" si="11"/>
        <v>0</v>
      </c>
      <c r="Y102" s="79"/>
    </row>
    <row r="103" spans="2:25" outlineLevel="1">
      <c r="B103" s="79"/>
      <c r="C103" s="45" t="s">
        <v>130</v>
      </c>
      <c r="D103" s="79"/>
      <c r="E103" s="148" t="s">
        <v>134</v>
      </c>
      <c r="F103" s="79"/>
      <c r="G103" s="79"/>
      <c r="H103" s="159"/>
      <c r="I103" s="160"/>
      <c r="J103" s="79"/>
      <c r="K103" s="119"/>
      <c r="L103" s="184">
        <f t="shared" si="11"/>
        <v>0</v>
      </c>
      <c r="M103" s="184">
        <f t="shared" si="11"/>
        <v>0</v>
      </c>
      <c r="N103" s="184">
        <f t="shared" si="11"/>
        <v>0</v>
      </c>
      <c r="O103" s="184">
        <f t="shared" si="11"/>
        <v>0</v>
      </c>
      <c r="P103" s="184">
        <f t="shared" si="11"/>
        <v>0</v>
      </c>
      <c r="Q103" s="184">
        <f t="shared" si="11"/>
        <v>0</v>
      </c>
      <c r="R103" s="184">
        <f t="shared" si="11"/>
        <v>0</v>
      </c>
      <c r="S103" s="184">
        <f t="shared" si="11"/>
        <v>0</v>
      </c>
      <c r="T103" s="184">
        <f t="shared" si="11"/>
        <v>0</v>
      </c>
      <c r="U103" s="184">
        <f t="shared" si="11"/>
        <v>0</v>
      </c>
      <c r="V103" s="184">
        <f t="shared" si="11"/>
        <v>0</v>
      </c>
      <c r="W103" s="184">
        <f t="shared" si="11"/>
        <v>0</v>
      </c>
      <c r="X103" s="184">
        <f t="shared" si="11"/>
        <v>0</v>
      </c>
      <c r="Y103" s="79"/>
    </row>
    <row r="104" spans="2:25" outlineLevel="1">
      <c r="B104" s="79"/>
      <c r="C104" s="45" t="s">
        <v>130</v>
      </c>
      <c r="D104" s="79"/>
      <c r="E104" s="148" t="s">
        <v>134</v>
      </c>
      <c r="F104" s="79"/>
      <c r="G104" s="79"/>
      <c r="H104" s="159"/>
      <c r="I104" s="160"/>
      <c r="J104" s="79"/>
      <c r="K104" s="119"/>
      <c r="L104" s="184">
        <f t="shared" si="11"/>
        <v>0</v>
      </c>
      <c r="M104" s="184">
        <f t="shared" si="11"/>
        <v>0</v>
      </c>
      <c r="N104" s="184">
        <f t="shared" si="11"/>
        <v>0</v>
      </c>
      <c r="O104" s="184">
        <f t="shared" si="11"/>
        <v>0</v>
      </c>
      <c r="P104" s="184">
        <f t="shared" si="11"/>
        <v>0</v>
      </c>
      <c r="Q104" s="184">
        <f t="shared" si="11"/>
        <v>0</v>
      </c>
      <c r="R104" s="184">
        <f t="shared" si="11"/>
        <v>0</v>
      </c>
      <c r="S104" s="184">
        <f t="shared" si="11"/>
        <v>0</v>
      </c>
      <c r="T104" s="184">
        <f t="shared" si="11"/>
        <v>0</v>
      </c>
      <c r="U104" s="184">
        <f t="shared" si="11"/>
        <v>0</v>
      </c>
      <c r="V104" s="184">
        <f t="shared" si="11"/>
        <v>0</v>
      </c>
      <c r="W104" s="184">
        <f t="shared" si="11"/>
        <v>0</v>
      </c>
      <c r="X104" s="184">
        <f t="shared" si="11"/>
        <v>0</v>
      </c>
      <c r="Y104" s="79"/>
    </row>
    <row r="105" spans="2:25" outlineLevel="1">
      <c r="B105" s="79"/>
      <c r="C105" s="45" t="s">
        <v>130</v>
      </c>
      <c r="D105" s="79"/>
      <c r="E105" s="148" t="s">
        <v>134</v>
      </c>
      <c r="F105" s="79"/>
      <c r="G105" s="79"/>
      <c r="H105" s="159"/>
      <c r="I105" s="160"/>
      <c r="J105" s="79"/>
      <c r="K105" s="119"/>
      <c r="L105" s="184">
        <f t="shared" si="11"/>
        <v>0</v>
      </c>
      <c r="M105" s="184">
        <f t="shared" si="11"/>
        <v>0</v>
      </c>
      <c r="N105" s="184">
        <f t="shared" si="11"/>
        <v>0</v>
      </c>
      <c r="O105" s="184">
        <f t="shared" si="11"/>
        <v>0</v>
      </c>
      <c r="P105" s="184">
        <f t="shared" si="11"/>
        <v>0</v>
      </c>
      <c r="Q105" s="184">
        <f t="shared" si="11"/>
        <v>0</v>
      </c>
      <c r="R105" s="184">
        <f t="shared" si="11"/>
        <v>0</v>
      </c>
      <c r="S105" s="184">
        <f t="shared" si="11"/>
        <v>0</v>
      </c>
      <c r="T105" s="184">
        <f t="shared" si="11"/>
        <v>0</v>
      </c>
      <c r="U105" s="184">
        <f t="shared" si="11"/>
        <v>0</v>
      </c>
      <c r="V105" s="184">
        <f t="shared" si="11"/>
        <v>0</v>
      </c>
      <c r="W105" s="184">
        <f t="shared" si="11"/>
        <v>0</v>
      </c>
      <c r="X105" s="184">
        <f t="shared" si="11"/>
        <v>0</v>
      </c>
      <c r="Y105" s="79"/>
    </row>
    <row r="106" spans="2:25" outlineLevel="1">
      <c r="B106" s="79"/>
      <c r="C106" s="45" t="s">
        <v>130</v>
      </c>
      <c r="D106" s="79"/>
      <c r="E106" s="148" t="s">
        <v>134</v>
      </c>
      <c r="F106" s="79"/>
      <c r="G106" s="79"/>
      <c r="H106" s="159"/>
      <c r="I106" s="160"/>
      <c r="J106" s="79"/>
      <c r="K106" s="119"/>
      <c r="L106" s="184">
        <f t="shared" si="11"/>
        <v>0</v>
      </c>
      <c r="M106" s="184">
        <f t="shared" si="11"/>
        <v>0</v>
      </c>
      <c r="N106" s="184">
        <f t="shared" si="11"/>
        <v>0</v>
      </c>
      <c r="O106" s="184">
        <f t="shared" si="11"/>
        <v>0</v>
      </c>
      <c r="P106" s="184">
        <f t="shared" si="11"/>
        <v>0</v>
      </c>
      <c r="Q106" s="184">
        <f t="shared" si="11"/>
        <v>0</v>
      </c>
      <c r="R106" s="184">
        <f t="shared" si="11"/>
        <v>0</v>
      </c>
      <c r="S106" s="184">
        <f t="shared" si="11"/>
        <v>0</v>
      </c>
      <c r="T106" s="184">
        <f t="shared" si="11"/>
        <v>0</v>
      </c>
      <c r="U106" s="184">
        <f t="shared" si="11"/>
        <v>0</v>
      </c>
      <c r="V106" s="184">
        <f t="shared" si="11"/>
        <v>0</v>
      </c>
      <c r="W106" s="184">
        <f t="shared" si="11"/>
        <v>0</v>
      </c>
      <c r="X106" s="184">
        <f t="shared" si="11"/>
        <v>0</v>
      </c>
      <c r="Y106" s="79"/>
    </row>
    <row r="107" spans="2:25" outlineLevel="1">
      <c r="B107" s="79"/>
      <c r="C107" s="45" t="s">
        <v>130</v>
      </c>
      <c r="D107" s="79"/>
      <c r="E107" s="148" t="s">
        <v>134</v>
      </c>
      <c r="F107" s="79"/>
      <c r="G107" s="79"/>
      <c r="H107" s="159"/>
      <c r="I107" s="160"/>
      <c r="J107" s="79"/>
      <c r="K107" s="119"/>
      <c r="L107" s="184">
        <f t="shared" si="11"/>
        <v>0</v>
      </c>
      <c r="M107" s="184">
        <f t="shared" si="11"/>
        <v>0</v>
      </c>
      <c r="N107" s="184">
        <f t="shared" si="11"/>
        <v>0</v>
      </c>
      <c r="O107" s="184">
        <f t="shared" si="11"/>
        <v>0</v>
      </c>
      <c r="P107" s="184">
        <f t="shared" si="11"/>
        <v>0</v>
      </c>
      <c r="Q107" s="184">
        <f t="shared" si="11"/>
        <v>0</v>
      </c>
      <c r="R107" s="184">
        <f t="shared" si="11"/>
        <v>0</v>
      </c>
      <c r="S107" s="184">
        <f t="shared" si="11"/>
        <v>0</v>
      </c>
      <c r="T107" s="184">
        <f t="shared" si="11"/>
        <v>0</v>
      </c>
      <c r="U107" s="184">
        <f t="shared" si="11"/>
        <v>0</v>
      </c>
      <c r="V107" s="184">
        <f t="shared" si="11"/>
        <v>0</v>
      </c>
      <c r="W107" s="184">
        <f t="shared" si="11"/>
        <v>0</v>
      </c>
      <c r="X107" s="184">
        <f t="shared" si="11"/>
        <v>0</v>
      </c>
      <c r="Y107" s="79"/>
    </row>
    <row r="108" spans="2:25" outlineLevel="1">
      <c r="B108" s="79"/>
      <c r="C108" s="45" t="s">
        <v>130</v>
      </c>
      <c r="D108" s="79"/>
      <c r="E108" s="148" t="s">
        <v>134</v>
      </c>
      <c r="F108" s="79"/>
      <c r="G108" s="79"/>
      <c r="H108" s="166"/>
      <c r="I108" s="167"/>
      <c r="J108" s="79"/>
      <c r="K108" s="119"/>
      <c r="L108" s="184">
        <f t="shared" si="11"/>
        <v>0</v>
      </c>
      <c r="M108" s="184">
        <f t="shared" si="11"/>
        <v>0</v>
      </c>
      <c r="N108" s="184">
        <f t="shared" si="11"/>
        <v>0</v>
      </c>
      <c r="O108" s="184">
        <f t="shared" si="11"/>
        <v>0</v>
      </c>
      <c r="P108" s="184">
        <f t="shared" si="11"/>
        <v>0</v>
      </c>
      <c r="Q108" s="184">
        <f t="shared" si="11"/>
        <v>0</v>
      </c>
      <c r="R108" s="184">
        <f t="shared" ref="M108:X111" si="13">IF(R$11="Implementare",0,IF(R$7&lt;=$I108,$H108/$I108,0))</f>
        <v>0</v>
      </c>
      <c r="S108" s="184">
        <f t="shared" si="13"/>
        <v>0</v>
      </c>
      <c r="T108" s="184">
        <f t="shared" si="13"/>
        <v>0</v>
      </c>
      <c r="U108" s="184">
        <f t="shared" si="13"/>
        <v>0</v>
      </c>
      <c r="V108" s="184">
        <f t="shared" si="13"/>
        <v>0</v>
      </c>
      <c r="W108" s="184">
        <f t="shared" si="13"/>
        <v>0</v>
      </c>
      <c r="X108" s="184">
        <f t="shared" si="13"/>
        <v>0</v>
      </c>
      <c r="Y108" s="79"/>
    </row>
    <row r="109" spans="2:25" outlineLevel="1">
      <c r="B109" s="79"/>
      <c r="C109" s="45" t="s">
        <v>130</v>
      </c>
      <c r="D109" s="79"/>
      <c r="E109" s="148" t="s">
        <v>134</v>
      </c>
      <c r="F109" s="79"/>
      <c r="G109" s="79"/>
      <c r="H109" s="166"/>
      <c r="I109" s="166"/>
      <c r="J109" s="79"/>
      <c r="K109" s="168"/>
      <c r="L109" s="184">
        <f t="shared" ref="L109:L111" si="14">IF(L$11="Implementare",0,IF(L$7&lt;=$I109,$H109/$I109,0))</f>
        <v>0</v>
      </c>
      <c r="M109" s="184">
        <f t="shared" si="13"/>
        <v>0</v>
      </c>
      <c r="N109" s="184">
        <f t="shared" si="13"/>
        <v>0</v>
      </c>
      <c r="O109" s="184">
        <f t="shared" si="13"/>
        <v>0</v>
      </c>
      <c r="P109" s="184">
        <f t="shared" si="13"/>
        <v>0</v>
      </c>
      <c r="Q109" s="184">
        <f t="shared" si="13"/>
        <v>0</v>
      </c>
      <c r="R109" s="184">
        <f t="shared" si="13"/>
        <v>0</v>
      </c>
      <c r="S109" s="184">
        <f t="shared" si="13"/>
        <v>0</v>
      </c>
      <c r="T109" s="184">
        <f t="shared" si="13"/>
        <v>0</v>
      </c>
      <c r="U109" s="184">
        <f t="shared" si="13"/>
        <v>0</v>
      </c>
      <c r="V109" s="184">
        <f t="shared" si="13"/>
        <v>0</v>
      </c>
      <c r="W109" s="184">
        <f t="shared" si="13"/>
        <v>0</v>
      </c>
      <c r="X109" s="184">
        <f t="shared" si="13"/>
        <v>0</v>
      </c>
      <c r="Y109" s="79"/>
    </row>
    <row r="110" spans="2:25" outlineLevel="1">
      <c r="B110" s="79"/>
      <c r="C110" s="45" t="s">
        <v>130</v>
      </c>
      <c r="D110" s="79"/>
      <c r="E110" s="148" t="s">
        <v>134</v>
      </c>
      <c r="F110" s="79"/>
      <c r="G110" s="79"/>
      <c r="H110" s="166"/>
      <c r="I110" s="167"/>
      <c r="J110" s="79"/>
      <c r="K110" s="119"/>
      <c r="L110" s="184">
        <f t="shared" si="14"/>
        <v>0</v>
      </c>
      <c r="M110" s="184">
        <f t="shared" si="13"/>
        <v>0</v>
      </c>
      <c r="N110" s="184">
        <f t="shared" si="13"/>
        <v>0</v>
      </c>
      <c r="O110" s="184">
        <f t="shared" si="13"/>
        <v>0</v>
      </c>
      <c r="P110" s="184">
        <f t="shared" si="13"/>
        <v>0</v>
      </c>
      <c r="Q110" s="184">
        <f t="shared" si="13"/>
        <v>0</v>
      </c>
      <c r="R110" s="184">
        <f t="shared" si="13"/>
        <v>0</v>
      </c>
      <c r="S110" s="184">
        <f t="shared" si="13"/>
        <v>0</v>
      </c>
      <c r="T110" s="184">
        <f t="shared" si="13"/>
        <v>0</v>
      </c>
      <c r="U110" s="184">
        <f t="shared" si="13"/>
        <v>0</v>
      </c>
      <c r="V110" s="184">
        <f t="shared" si="13"/>
        <v>0</v>
      </c>
      <c r="W110" s="184">
        <f t="shared" si="13"/>
        <v>0</v>
      </c>
      <c r="X110" s="184">
        <f t="shared" si="13"/>
        <v>0</v>
      </c>
      <c r="Y110" s="79"/>
    </row>
    <row r="111" spans="2:25" outlineLevel="1">
      <c r="B111" s="79"/>
      <c r="C111" s="45" t="s">
        <v>130</v>
      </c>
      <c r="D111" s="79"/>
      <c r="E111" s="148" t="s">
        <v>134</v>
      </c>
      <c r="F111" s="79"/>
      <c r="G111" s="79"/>
      <c r="H111" s="166"/>
      <c r="I111" s="167"/>
      <c r="J111" s="79"/>
      <c r="K111" s="119"/>
      <c r="L111" s="184">
        <f t="shared" si="14"/>
        <v>0</v>
      </c>
      <c r="M111" s="184">
        <f t="shared" si="13"/>
        <v>0</v>
      </c>
      <c r="N111" s="184">
        <f t="shared" si="13"/>
        <v>0</v>
      </c>
      <c r="O111" s="184">
        <f t="shared" si="13"/>
        <v>0</v>
      </c>
      <c r="P111" s="184">
        <f t="shared" si="13"/>
        <v>0</v>
      </c>
      <c r="Q111" s="184">
        <f t="shared" si="13"/>
        <v>0</v>
      </c>
      <c r="R111" s="184">
        <f t="shared" si="13"/>
        <v>0</v>
      </c>
      <c r="S111" s="184">
        <f t="shared" si="13"/>
        <v>0</v>
      </c>
      <c r="T111" s="184">
        <f t="shared" si="13"/>
        <v>0</v>
      </c>
      <c r="U111" s="184">
        <f t="shared" si="13"/>
        <v>0</v>
      </c>
      <c r="V111" s="184">
        <f t="shared" si="13"/>
        <v>0</v>
      </c>
      <c r="W111" s="184">
        <f t="shared" si="13"/>
        <v>0</v>
      </c>
      <c r="X111" s="184">
        <f t="shared" si="13"/>
        <v>0</v>
      </c>
      <c r="Y111" s="79"/>
    </row>
    <row r="112" spans="2:25" ht="24" customHeight="1" outlineLevel="1">
      <c r="B112" s="79"/>
      <c r="C112" s="69" t="s">
        <v>6</v>
      </c>
      <c r="D112" s="79"/>
      <c r="E112" s="161" t="s">
        <v>134</v>
      </c>
      <c r="F112" s="79"/>
      <c r="G112" s="79"/>
      <c r="H112" s="185">
        <f>SUM(H80:H111)</f>
        <v>0</v>
      </c>
      <c r="I112" s="162"/>
      <c r="J112" s="79"/>
      <c r="K112" s="83"/>
      <c r="L112" s="187">
        <f>SUM(L80:L111)</f>
        <v>0</v>
      </c>
      <c r="M112" s="187">
        <f t="shared" ref="M112:X112" si="15">SUM(M80:M111)</f>
        <v>0</v>
      </c>
      <c r="N112" s="187">
        <f t="shared" si="15"/>
        <v>0</v>
      </c>
      <c r="O112" s="187">
        <f t="shared" si="15"/>
        <v>0</v>
      </c>
      <c r="P112" s="187">
        <f t="shared" si="15"/>
        <v>0</v>
      </c>
      <c r="Q112" s="187">
        <f t="shared" si="15"/>
        <v>0</v>
      </c>
      <c r="R112" s="187">
        <f t="shared" si="15"/>
        <v>0</v>
      </c>
      <c r="S112" s="187">
        <f t="shared" si="15"/>
        <v>0</v>
      </c>
      <c r="T112" s="187">
        <f t="shared" si="15"/>
        <v>0</v>
      </c>
      <c r="U112" s="187">
        <f t="shared" si="15"/>
        <v>0</v>
      </c>
      <c r="V112" s="187">
        <f t="shared" si="15"/>
        <v>0</v>
      </c>
      <c r="W112" s="187">
        <f t="shared" si="15"/>
        <v>0</v>
      </c>
      <c r="X112" s="187">
        <f t="shared" si="15"/>
        <v>0</v>
      </c>
      <c r="Y112" s="79"/>
    </row>
    <row r="113" spans="2:25" outlineLevel="1">
      <c r="B113" s="79"/>
      <c r="C113" s="70"/>
      <c r="D113" s="79"/>
      <c r="E113" s="119"/>
      <c r="F113" s="79"/>
      <c r="G113" s="79"/>
      <c r="H113" s="163"/>
      <c r="I113" s="119"/>
      <c r="J113" s="79"/>
      <c r="K113" s="83"/>
      <c r="L113" s="150"/>
      <c r="M113" s="150"/>
      <c r="N113" s="150"/>
      <c r="O113" s="150"/>
      <c r="P113" s="150"/>
      <c r="Q113" s="150"/>
      <c r="R113" s="150"/>
      <c r="S113" s="150"/>
      <c r="T113" s="150"/>
      <c r="U113" s="150"/>
      <c r="V113" s="150"/>
      <c r="W113" s="150"/>
      <c r="X113" s="150"/>
      <c r="Y113" s="79"/>
    </row>
    <row r="114" spans="2:25" ht="30.6" customHeight="1" outlineLevel="1">
      <c r="B114" s="79"/>
      <c r="C114" s="142" t="s">
        <v>371</v>
      </c>
      <c r="D114" s="79"/>
      <c r="E114" s="151" t="s">
        <v>134</v>
      </c>
      <c r="F114" s="79"/>
      <c r="G114" s="79"/>
      <c r="H114" s="79"/>
      <c r="I114" s="79"/>
      <c r="J114" s="79"/>
      <c r="K114" s="83"/>
      <c r="L114" s="165"/>
      <c r="M114" s="165"/>
      <c r="N114" s="165"/>
      <c r="O114" s="165"/>
      <c r="P114" s="165"/>
      <c r="Q114" s="165"/>
      <c r="R114" s="165"/>
      <c r="S114" s="165"/>
      <c r="T114" s="165"/>
      <c r="U114" s="165"/>
      <c r="V114" s="165"/>
      <c r="W114" s="165"/>
      <c r="X114" s="165"/>
      <c r="Y114" s="79"/>
    </row>
    <row r="115" spans="2:25">
      <c r="B115" s="79"/>
      <c r="C115" s="144"/>
      <c r="D115" s="79"/>
      <c r="E115" s="145"/>
      <c r="F115" s="79"/>
      <c r="G115" s="79"/>
      <c r="H115" s="79"/>
      <c r="I115" s="79"/>
      <c r="J115" s="79"/>
      <c r="K115" s="79"/>
      <c r="L115" s="79"/>
      <c r="M115" s="79"/>
      <c r="N115" s="79"/>
      <c r="O115" s="79"/>
      <c r="P115" s="79"/>
      <c r="Q115" s="79"/>
      <c r="R115" s="79"/>
      <c r="S115" s="79"/>
      <c r="T115" s="79"/>
      <c r="U115" s="79"/>
      <c r="V115" s="79"/>
      <c r="W115" s="79"/>
      <c r="X115" s="79"/>
      <c r="Y115" s="79"/>
    </row>
    <row r="116" spans="2:25">
      <c r="B116" s="79"/>
      <c r="C116" s="79"/>
      <c r="D116" s="79"/>
      <c r="E116" s="79"/>
      <c r="F116" s="79"/>
      <c r="G116" s="79"/>
      <c r="H116" s="79"/>
      <c r="I116" s="79"/>
      <c r="J116" s="79"/>
      <c r="K116" s="79"/>
      <c r="L116" s="79"/>
      <c r="M116" s="79"/>
      <c r="N116" s="79"/>
      <c r="O116" s="79"/>
      <c r="P116" s="79"/>
      <c r="Q116" s="79"/>
      <c r="R116" s="79"/>
      <c r="S116" s="79"/>
      <c r="T116" s="79"/>
      <c r="U116" s="79"/>
      <c r="V116" s="79"/>
      <c r="W116" s="79"/>
      <c r="X116" s="79"/>
      <c r="Y116" s="79"/>
    </row>
    <row r="117" spans="2:25" ht="22.8" customHeight="1">
      <c r="B117" s="79"/>
      <c r="C117" s="331" t="s">
        <v>354</v>
      </c>
      <c r="D117" s="332"/>
      <c r="E117" s="332"/>
      <c r="F117" s="332"/>
      <c r="G117" s="332"/>
      <c r="H117" s="332"/>
      <c r="I117" s="333"/>
      <c r="J117" s="79"/>
      <c r="K117" s="79"/>
      <c r="L117" s="79"/>
      <c r="M117" s="79"/>
      <c r="N117" s="79"/>
      <c r="O117" s="79"/>
      <c r="P117" s="79"/>
      <c r="Q117" s="79"/>
      <c r="R117" s="79"/>
      <c r="S117" s="79"/>
      <c r="T117" s="79"/>
      <c r="U117" s="79"/>
      <c r="V117" s="79"/>
      <c r="W117" s="79"/>
      <c r="X117" s="79"/>
      <c r="Y117" s="79"/>
    </row>
    <row r="118" spans="2:25">
      <c r="B118" s="79"/>
      <c r="C118" s="79"/>
      <c r="D118" s="79"/>
      <c r="E118" s="79"/>
      <c r="F118" s="79"/>
      <c r="G118" s="79"/>
      <c r="H118" s="79"/>
      <c r="I118" s="79"/>
      <c r="J118" s="79"/>
      <c r="K118" s="79"/>
      <c r="L118" s="79"/>
      <c r="M118" s="79"/>
      <c r="N118" s="79"/>
      <c r="O118" s="79"/>
      <c r="P118" s="79"/>
      <c r="Q118" s="79"/>
      <c r="R118" s="79"/>
      <c r="S118" s="79"/>
      <c r="T118" s="79"/>
      <c r="U118" s="79"/>
      <c r="V118" s="79"/>
      <c r="W118" s="79"/>
      <c r="X118" s="79"/>
      <c r="Y118" s="79"/>
    </row>
    <row r="119" spans="2:25">
      <c r="B119" s="79"/>
      <c r="C119" s="169" t="s">
        <v>355</v>
      </c>
      <c r="D119" s="79"/>
      <c r="E119" s="79"/>
      <c r="F119" s="79"/>
      <c r="G119" s="79"/>
      <c r="H119" s="79"/>
      <c r="I119" s="79"/>
      <c r="J119" s="79"/>
      <c r="K119" s="79"/>
      <c r="L119" s="79"/>
      <c r="M119" s="79"/>
      <c r="N119" s="79"/>
      <c r="O119" s="79"/>
      <c r="P119" s="79"/>
      <c r="Q119" s="79"/>
      <c r="R119" s="79"/>
      <c r="S119" s="79"/>
      <c r="T119" s="79"/>
      <c r="U119" s="79"/>
      <c r="V119" s="79"/>
      <c r="W119" s="79"/>
      <c r="X119" s="79"/>
      <c r="Y119" s="79"/>
    </row>
    <row r="120" spans="2:25">
      <c r="B120" s="79"/>
      <c r="C120" s="79"/>
      <c r="D120" s="79"/>
      <c r="E120" s="79"/>
      <c r="F120" s="79"/>
      <c r="G120" s="79"/>
      <c r="H120" s="79"/>
      <c r="I120" s="79"/>
      <c r="J120" s="79"/>
      <c r="K120" s="79"/>
      <c r="L120" s="79"/>
      <c r="M120" s="79"/>
      <c r="N120" s="79"/>
      <c r="O120" s="79"/>
      <c r="P120" s="79"/>
      <c r="Q120" s="79"/>
      <c r="R120" s="79"/>
      <c r="S120" s="79"/>
      <c r="T120" s="79"/>
      <c r="U120" s="79"/>
      <c r="V120" s="79"/>
      <c r="W120" s="79"/>
      <c r="X120" s="79"/>
      <c r="Y120" s="79"/>
    </row>
    <row r="121" spans="2:25">
      <c r="B121" s="79"/>
      <c r="C121" s="170" t="s">
        <v>356</v>
      </c>
      <c r="D121" s="79"/>
      <c r="E121" s="148" t="s">
        <v>134</v>
      </c>
      <c r="F121" s="79"/>
      <c r="G121" s="79"/>
      <c r="H121" s="166"/>
      <c r="I121" s="79"/>
      <c r="J121" s="79"/>
      <c r="K121" s="79"/>
      <c r="L121" s="79"/>
      <c r="M121" s="79"/>
      <c r="N121" s="79"/>
      <c r="O121" s="79"/>
      <c r="P121" s="79"/>
      <c r="Q121" s="79"/>
      <c r="R121" s="79"/>
      <c r="S121" s="79"/>
      <c r="T121" s="79"/>
      <c r="U121" s="79"/>
      <c r="V121" s="79"/>
      <c r="W121" s="79"/>
      <c r="X121" s="79"/>
      <c r="Y121" s="79"/>
    </row>
    <row r="122" spans="2:25">
      <c r="B122" s="79"/>
      <c r="C122" s="170" t="s">
        <v>365</v>
      </c>
      <c r="D122" s="79"/>
      <c r="E122" s="148"/>
      <c r="F122" s="79"/>
      <c r="G122" s="79"/>
      <c r="H122" s="171"/>
      <c r="I122" s="79"/>
      <c r="J122" s="79"/>
      <c r="K122" s="79"/>
      <c r="L122" s="79"/>
      <c r="M122" s="79"/>
      <c r="N122" s="79"/>
      <c r="O122" s="79"/>
      <c r="P122" s="79"/>
      <c r="Q122" s="79"/>
      <c r="R122" s="79"/>
      <c r="S122" s="79"/>
      <c r="T122" s="79"/>
      <c r="U122" s="79"/>
      <c r="V122" s="79"/>
      <c r="W122" s="79"/>
      <c r="X122" s="79"/>
      <c r="Y122" s="79"/>
    </row>
    <row r="123" spans="2:25">
      <c r="B123" s="79"/>
      <c r="C123" s="170" t="s">
        <v>357</v>
      </c>
      <c r="D123" s="79"/>
      <c r="E123" s="148" t="s">
        <v>360</v>
      </c>
      <c r="F123" s="79"/>
      <c r="G123" s="79"/>
      <c r="H123" s="159"/>
      <c r="I123" s="79"/>
      <c r="J123" s="79"/>
      <c r="K123" s="79"/>
      <c r="L123" s="79"/>
      <c r="M123" s="79"/>
      <c r="N123" s="79"/>
      <c r="O123" s="79"/>
      <c r="P123" s="79"/>
      <c r="Q123" s="79"/>
      <c r="R123" s="79"/>
      <c r="S123" s="79"/>
      <c r="T123" s="79"/>
      <c r="U123" s="79"/>
      <c r="V123" s="79"/>
      <c r="W123" s="79"/>
      <c r="X123" s="79"/>
      <c r="Y123" s="79"/>
    </row>
    <row r="124" spans="2:25">
      <c r="B124" s="79"/>
      <c r="C124" s="170" t="s">
        <v>358</v>
      </c>
      <c r="D124" s="79"/>
      <c r="E124" s="148" t="s">
        <v>360</v>
      </c>
      <c r="F124" s="79"/>
      <c r="G124" s="79"/>
      <c r="H124" s="159"/>
      <c r="I124" s="79"/>
      <c r="J124" s="79"/>
      <c r="K124" s="79"/>
      <c r="L124" s="79"/>
      <c r="M124" s="79"/>
      <c r="N124" s="79"/>
      <c r="O124" s="79"/>
      <c r="P124" s="79"/>
      <c r="Q124" s="79"/>
      <c r="R124" s="79"/>
      <c r="S124" s="79"/>
      <c r="T124" s="79"/>
      <c r="U124" s="79"/>
      <c r="V124" s="79"/>
      <c r="W124" s="79"/>
      <c r="X124" s="79"/>
      <c r="Y124" s="79"/>
    </row>
    <row r="125" spans="2:25">
      <c r="B125" s="79"/>
      <c r="C125" s="170" t="s">
        <v>359</v>
      </c>
      <c r="D125" s="79"/>
      <c r="E125" s="148" t="s">
        <v>185</v>
      </c>
      <c r="F125" s="79"/>
      <c r="G125" s="79"/>
      <c r="H125" s="172"/>
      <c r="I125" s="79"/>
      <c r="J125" s="79"/>
      <c r="K125" s="79"/>
      <c r="L125" s="79"/>
      <c r="M125" s="79"/>
      <c r="N125" s="79"/>
      <c r="O125" s="79"/>
      <c r="P125" s="79"/>
      <c r="Q125" s="79"/>
      <c r="R125" s="79"/>
      <c r="S125" s="79"/>
      <c r="T125" s="79"/>
      <c r="U125" s="79"/>
      <c r="V125" s="79"/>
      <c r="W125" s="79"/>
      <c r="X125" s="79"/>
      <c r="Y125" s="79"/>
    </row>
    <row r="126" spans="2:25">
      <c r="B126" s="79"/>
      <c r="C126" s="79"/>
      <c r="D126" s="79"/>
      <c r="E126" s="79"/>
      <c r="F126" s="79"/>
      <c r="G126" s="79"/>
      <c r="H126" s="79"/>
      <c r="I126" s="79"/>
      <c r="J126" s="79"/>
      <c r="K126" s="79"/>
      <c r="L126" s="79"/>
      <c r="M126" s="79"/>
      <c r="N126" s="79"/>
      <c r="O126" s="79"/>
      <c r="P126" s="79"/>
      <c r="Q126" s="79"/>
      <c r="R126" s="79"/>
      <c r="S126" s="79"/>
      <c r="T126" s="79"/>
      <c r="U126" s="79"/>
      <c r="V126" s="79"/>
      <c r="W126" s="79"/>
      <c r="X126" s="79"/>
      <c r="Y126" s="79"/>
    </row>
    <row r="127" spans="2:25">
      <c r="B127" s="79"/>
      <c r="C127" s="170" t="s">
        <v>361</v>
      </c>
      <c r="D127" s="79"/>
      <c r="E127" s="148" t="s">
        <v>134</v>
      </c>
      <c r="F127" s="79"/>
      <c r="G127" s="79"/>
      <c r="H127" s="79"/>
      <c r="I127" s="79"/>
      <c r="J127" s="79"/>
      <c r="K127" s="79"/>
      <c r="L127" s="166">
        <f>IF(ISERROR($H$121*'2-Buget cerere'!S59),0,$H$121*'2-Buget cerere'!S59)</f>
        <v>0</v>
      </c>
      <c r="M127" s="166">
        <f>IF(ISERROR($H$121*'2-Buget cerere'!T59),0,$H$121*'2-Buget cerere'!T59)</f>
        <v>0</v>
      </c>
      <c r="N127" s="166">
        <f>IF(ISERROR($H$121*'2-Buget cerere'!U59),0,$H$121*'2-Buget cerere'!U59)</f>
        <v>0</v>
      </c>
      <c r="O127" s="166">
        <f>IF(ISERROR($H$121*'2-Buget cerere'!V59),0,$H$121*'2-Buget cerere'!V59)</f>
        <v>0</v>
      </c>
      <c r="P127" s="166"/>
      <c r="Q127" s="166"/>
      <c r="R127" s="166"/>
      <c r="S127" s="166"/>
      <c r="T127" s="166"/>
      <c r="U127" s="166"/>
      <c r="V127" s="166"/>
      <c r="W127" s="166"/>
      <c r="X127" s="166"/>
      <c r="Y127" s="79"/>
    </row>
    <row r="128" spans="2:25">
      <c r="B128" s="79"/>
      <c r="C128" s="170" t="s">
        <v>363</v>
      </c>
      <c r="D128" s="79"/>
      <c r="E128" s="148" t="s">
        <v>362</v>
      </c>
      <c r="F128" s="79"/>
      <c r="G128" s="79"/>
      <c r="H128" s="79"/>
      <c r="I128" s="79"/>
      <c r="J128" s="79"/>
      <c r="K128" s="79"/>
      <c r="L128" s="188">
        <f>L127</f>
        <v>0</v>
      </c>
      <c r="M128" s="188">
        <f>IF(ISERROR(L128+M127),"",L128+M127)</f>
        <v>0</v>
      </c>
      <c r="N128" s="188">
        <f t="shared" ref="N128:X128" si="16">IF(ISERROR(M128+N127),"",M128+N127)</f>
        <v>0</v>
      </c>
      <c r="O128" s="188">
        <f t="shared" si="16"/>
        <v>0</v>
      </c>
      <c r="P128" s="188">
        <f t="shared" si="16"/>
        <v>0</v>
      </c>
      <c r="Q128" s="188">
        <f t="shared" si="16"/>
        <v>0</v>
      </c>
      <c r="R128" s="188">
        <f t="shared" si="16"/>
        <v>0</v>
      </c>
      <c r="S128" s="188">
        <f t="shared" si="16"/>
        <v>0</v>
      </c>
      <c r="T128" s="188">
        <f t="shared" si="16"/>
        <v>0</v>
      </c>
      <c r="U128" s="188">
        <f t="shared" si="16"/>
        <v>0</v>
      </c>
      <c r="V128" s="188">
        <f t="shared" si="16"/>
        <v>0</v>
      </c>
      <c r="W128" s="188">
        <f t="shared" si="16"/>
        <v>0</v>
      </c>
      <c r="X128" s="188">
        <f t="shared" si="16"/>
        <v>0</v>
      </c>
      <c r="Y128" s="79"/>
    </row>
    <row r="129" spans="2:25">
      <c r="B129" s="79"/>
      <c r="C129" s="170" t="s">
        <v>364</v>
      </c>
      <c r="D129" s="79"/>
      <c r="E129" s="148" t="s">
        <v>134</v>
      </c>
      <c r="F129" s="79"/>
      <c r="G129" s="79"/>
      <c r="H129" s="79"/>
      <c r="I129" s="79"/>
      <c r="J129" s="79"/>
      <c r="K129" s="79"/>
      <c r="L129" s="188">
        <f>IF(L8&lt;$H$122+$H$124,0,IF(L8&lt;$H$122+$H$123,L128/(H123-(L8-$H$122)),0))</f>
        <v>0</v>
      </c>
      <c r="M129" s="188">
        <f>IF(M8&lt;$H$122+$H$124,0,IF(M8&lt;$H$122+$H$123,(M128-SUM($L$129:L129))/($H$123-(M8-$H$122)),0))</f>
        <v>0</v>
      </c>
      <c r="N129" s="188">
        <f>IF(N8&lt;$H$122+$H$124,0,IF(N8&lt;$H$122+$H$123,(N128-SUM($L$129:M129))/($H$123-(N8-$H$122)),0))</f>
        <v>0</v>
      </c>
      <c r="O129" s="188">
        <f>IF(O8&lt;$H$122+$H$124,0,IF(O8&lt;$H$122+$H$123,(O128-SUM($L$129:N129))/($H$123-(O8-$H$122)),0))</f>
        <v>0</v>
      </c>
      <c r="P129" s="188">
        <f>IF(P8&lt;$H$122+$H$124,0,IF(P8&lt;$H$122+$H$123,(P128-SUM($L$129:O129))/($H$123-(P8-$H$122)),0))</f>
        <v>0</v>
      </c>
      <c r="Q129" s="188">
        <f>IF(Q8&lt;$H$122+$H$124,0,IF(Q8&lt;$H$122+$H$123,(Q128-SUM($L$129:P129))/($H$123-(Q8-$H$122)),0))</f>
        <v>0</v>
      </c>
      <c r="R129" s="188">
        <f>IF(R8&lt;$H$122+$H$124,0,IF(R8&lt;$H$122+$H$123,(R128-SUM($L$129:Q129))/($H$123-(R8-$H$122)),0))</f>
        <v>0</v>
      </c>
      <c r="S129" s="188">
        <f>IF(S8&lt;$H$122+$H$124,0,IF(S8&lt;$H$122+$H$123,(S128-SUM($L$129:R129))/($H$123-(S8-$H$122)),0))</f>
        <v>0</v>
      </c>
      <c r="T129" s="188">
        <f>IF(T8&lt;$H$122+$H$124,0,IF(T8&lt;$H$122+$H$123,(T128-SUM($L$129:S129))/($H$123-(T8-$H$122)),0))</f>
        <v>0</v>
      </c>
      <c r="U129" s="188">
        <f>IF(U8&lt;$H$122+$H$124,0,IF(U8&lt;$H$122+$H$123,(U128-SUM($L$129:T129))/($H$123-(U8-$H$122)),0))</f>
        <v>0</v>
      </c>
      <c r="V129" s="188">
        <f>IF(V8&lt;$H$122+$H$124,0,IF(V8&lt;$H$122+$H$123,(V128-SUM($L$129:U129))/($H$123-(V8-$H$122)),0))</f>
        <v>0</v>
      </c>
      <c r="W129" s="188">
        <f>IF(W8&lt;$H$122+$H$124,0,IF(W8&lt;$H$122+$H$123,(W128-SUM($L$129:V129))/($H$123-(W8-$H$122)),0))</f>
        <v>0</v>
      </c>
      <c r="X129" s="188">
        <f>IF(X8&lt;$H$122+$H$124,0,IF(X8&lt;$H$122+$H$123,(X128-SUM($L$129:W129))/($H$123-(X8-$H$122)),0))</f>
        <v>0</v>
      </c>
      <c r="Y129" s="79"/>
    </row>
    <row r="130" spans="2:25">
      <c r="B130" s="79"/>
      <c r="C130" s="170" t="s">
        <v>366</v>
      </c>
      <c r="D130" s="79"/>
      <c r="E130" s="148" t="s">
        <v>362</v>
      </c>
      <c r="F130" s="79"/>
      <c r="G130" s="79"/>
      <c r="H130" s="79"/>
      <c r="I130" s="79"/>
      <c r="J130" s="79"/>
      <c r="K130" s="79"/>
      <c r="L130" s="188">
        <f>IF(ISERROR(L128-L129),0,L128-L129)</f>
        <v>0</v>
      </c>
      <c r="M130" s="188">
        <f t="shared" ref="M130:X130" si="17">IF(ISERROR(M128-M129),0,M128-M129)</f>
        <v>0</v>
      </c>
      <c r="N130" s="188">
        <f t="shared" si="17"/>
        <v>0</v>
      </c>
      <c r="O130" s="188">
        <f t="shared" si="17"/>
        <v>0</v>
      </c>
      <c r="P130" s="188">
        <f t="shared" si="17"/>
        <v>0</v>
      </c>
      <c r="Q130" s="188">
        <f t="shared" si="17"/>
        <v>0</v>
      </c>
      <c r="R130" s="188">
        <f t="shared" si="17"/>
        <v>0</v>
      </c>
      <c r="S130" s="188">
        <f t="shared" si="17"/>
        <v>0</v>
      </c>
      <c r="T130" s="188">
        <f t="shared" si="17"/>
        <v>0</v>
      </c>
      <c r="U130" s="188">
        <f t="shared" si="17"/>
        <v>0</v>
      </c>
      <c r="V130" s="188">
        <f t="shared" si="17"/>
        <v>0</v>
      </c>
      <c r="W130" s="188">
        <f t="shared" si="17"/>
        <v>0</v>
      </c>
      <c r="X130" s="188">
        <f t="shared" si="17"/>
        <v>0</v>
      </c>
      <c r="Y130" s="79"/>
    </row>
    <row r="131" spans="2:25">
      <c r="B131" s="79"/>
      <c r="C131" s="170" t="s">
        <v>369</v>
      </c>
      <c r="D131" s="79"/>
      <c r="E131" s="148" t="s">
        <v>134</v>
      </c>
      <c r="F131" s="79"/>
      <c r="G131" s="79"/>
      <c r="H131" s="79"/>
      <c r="I131" s="79"/>
      <c r="J131" s="79"/>
      <c r="K131" s="79"/>
      <c r="L131" s="188">
        <f>IF(ISERROR(L130*$H$125),0,(L130*$H$125))</f>
        <v>0</v>
      </c>
      <c r="M131" s="188">
        <f t="shared" ref="M131:X131" si="18">IF(ISERROR(M130*$H$125),0,(M130*$H$125))</f>
        <v>0</v>
      </c>
      <c r="N131" s="188">
        <f t="shared" si="18"/>
        <v>0</v>
      </c>
      <c r="O131" s="188">
        <f t="shared" si="18"/>
        <v>0</v>
      </c>
      <c r="P131" s="188">
        <f t="shared" si="18"/>
        <v>0</v>
      </c>
      <c r="Q131" s="188">
        <f t="shared" si="18"/>
        <v>0</v>
      </c>
      <c r="R131" s="188">
        <f t="shared" si="18"/>
        <v>0</v>
      </c>
      <c r="S131" s="188">
        <f t="shared" si="18"/>
        <v>0</v>
      </c>
      <c r="T131" s="188">
        <f t="shared" si="18"/>
        <v>0</v>
      </c>
      <c r="U131" s="188">
        <f t="shared" si="18"/>
        <v>0</v>
      </c>
      <c r="V131" s="188">
        <f t="shared" si="18"/>
        <v>0</v>
      </c>
      <c r="W131" s="188">
        <f t="shared" si="18"/>
        <v>0</v>
      </c>
      <c r="X131" s="188">
        <f t="shared" si="18"/>
        <v>0</v>
      </c>
      <c r="Y131" s="79"/>
    </row>
    <row r="132" spans="2:25">
      <c r="B132" s="79"/>
      <c r="C132" s="79"/>
      <c r="D132" s="79"/>
      <c r="E132" s="79"/>
      <c r="F132" s="79"/>
      <c r="G132" s="79"/>
      <c r="H132" s="79"/>
      <c r="I132" s="79"/>
      <c r="J132" s="79"/>
      <c r="K132" s="79"/>
      <c r="L132" s="79"/>
      <c r="M132" s="79"/>
      <c r="N132" s="79"/>
      <c r="O132" s="79"/>
      <c r="P132" s="79"/>
      <c r="Q132" s="79"/>
      <c r="R132" s="79"/>
      <c r="S132" s="79"/>
      <c r="T132" s="79"/>
      <c r="U132" s="79"/>
      <c r="V132" s="79"/>
      <c r="W132" s="79"/>
      <c r="X132" s="79"/>
      <c r="Y132" s="79"/>
    </row>
    <row r="133" spans="2:25">
      <c r="B133" s="79"/>
      <c r="C133" s="169" t="s">
        <v>367</v>
      </c>
      <c r="D133" s="79"/>
      <c r="E133" s="79"/>
      <c r="F133" s="79"/>
      <c r="G133" s="79"/>
      <c r="H133" s="79"/>
      <c r="I133" s="79"/>
      <c r="J133" s="79"/>
      <c r="K133" s="79"/>
      <c r="L133" s="79"/>
      <c r="M133" s="79"/>
      <c r="N133" s="79"/>
      <c r="O133" s="79"/>
      <c r="P133" s="79"/>
      <c r="Q133" s="79"/>
      <c r="R133" s="79"/>
      <c r="S133" s="79"/>
      <c r="T133" s="79"/>
      <c r="U133" s="79"/>
      <c r="V133" s="79"/>
      <c r="W133" s="79"/>
      <c r="X133" s="79"/>
      <c r="Y133" s="79"/>
    </row>
    <row r="134" spans="2:25">
      <c r="B134" s="79"/>
      <c r="C134" s="79"/>
      <c r="D134" s="79"/>
      <c r="E134" s="79"/>
      <c r="F134" s="79"/>
      <c r="G134" s="79"/>
      <c r="H134" s="79"/>
      <c r="I134" s="79"/>
      <c r="J134" s="79"/>
      <c r="K134" s="79"/>
      <c r="L134" s="79"/>
      <c r="M134" s="79"/>
      <c r="N134" s="79"/>
      <c r="O134" s="79"/>
      <c r="P134" s="79"/>
      <c r="Q134" s="79"/>
      <c r="R134" s="79"/>
      <c r="S134" s="79"/>
      <c r="T134" s="79"/>
      <c r="U134" s="79"/>
      <c r="V134" s="79"/>
      <c r="W134" s="79"/>
      <c r="X134" s="79"/>
      <c r="Y134" s="79"/>
    </row>
    <row r="135" spans="2:25">
      <c r="B135" s="79"/>
      <c r="C135" s="170" t="s">
        <v>368</v>
      </c>
      <c r="D135" s="79"/>
      <c r="E135" s="148" t="s">
        <v>134</v>
      </c>
      <c r="F135" s="79"/>
      <c r="G135" s="79"/>
      <c r="H135" s="79"/>
      <c r="I135" s="79"/>
      <c r="J135" s="79"/>
      <c r="K135" s="79"/>
      <c r="L135" s="166"/>
      <c r="M135" s="166"/>
      <c r="N135" s="166"/>
      <c r="O135" s="166"/>
      <c r="P135" s="166"/>
      <c r="Q135" s="166"/>
      <c r="R135" s="166"/>
      <c r="S135" s="166"/>
      <c r="T135" s="166"/>
      <c r="U135" s="166"/>
      <c r="V135" s="166"/>
      <c r="W135" s="166"/>
      <c r="X135" s="166"/>
      <c r="Y135" s="79"/>
    </row>
    <row r="136" spans="2:25">
      <c r="B136" s="79"/>
      <c r="C136" s="170" t="s">
        <v>175</v>
      </c>
      <c r="D136" s="79"/>
      <c r="E136" s="148" t="s">
        <v>134</v>
      </c>
      <c r="F136" s="79"/>
      <c r="G136" s="79"/>
      <c r="H136" s="79"/>
      <c r="I136" s="79"/>
      <c r="J136" s="79"/>
      <c r="K136" s="79"/>
      <c r="L136" s="166"/>
      <c r="M136" s="166"/>
      <c r="N136" s="166"/>
      <c r="O136" s="166"/>
      <c r="P136" s="166"/>
      <c r="Q136" s="166"/>
      <c r="R136" s="166"/>
      <c r="S136" s="166"/>
      <c r="T136" s="166"/>
      <c r="U136" s="166"/>
      <c r="V136" s="166"/>
      <c r="W136" s="166"/>
      <c r="X136" s="166"/>
      <c r="Y136" s="79"/>
    </row>
    <row r="137" spans="2:25">
      <c r="B137" s="79"/>
      <c r="C137" s="79"/>
      <c r="D137" s="79"/>
      <c r="E137" s="79"/>
      <c r="F137" s="79"/>
      <c r="G137" s="79"/>
      <c r="H137" s="79"/>
      <c r="I137" s="79"/>
      <c r="J137" s="79"/>
      <c r="K137" s="79"/>
      <c r="L137" s="79"/>
      <c r="M137" s="79"/>
      <c r="N137" s="79"/>
      <c r="O137" s="79"/>
      <c r="P137" s="79"/>
      <c r="Q137" s="79"/>
      <c r="R137" s="79"/>
      <c r="S137" s="79"/>
      <c r="T137" s="79"/>
      <c r="U137" s="79"/>
      <c r="V137" s="79"/>
      <c r="W137" s="79"/>
      <c r="X137" s="79"/>
      <c r="Y137" s="79"/>
    </row>
    <row r="138" spans="2:25">
      <c r="E138" s="80"/>
      <c r="Y138" s="174"/>
    </row>
    <row r="139" spans="2:25">
      <c r="E139" s="80"/>
      <c r="Y139" s="174"/>
    </row>
    <row r="140" spans="2:25">
      <c r="E140" s="80"/>
      <c r="Y140" s="174"/>
    </row>
    <row r="141" spans="2:25">
      <c r="E141" s="80"/>
      <c r="Y141" s="174"/>
    </row>
    <row r="142" spans="2:25">
      <c r="E142" s="80"/>
      <c r="Y142" s="174"/>
    </row>
    <row r="143" spans="2:25">
      <c r="E143" s="80"/>
      <c r="Y143" s="174"/>
    </row>
    <row r="144" spans="2:25">
      <c r="E144" s="80"/>
      <c r="Y144" s="174"/>
    </row>
    <row r="145" spans="5:25">
      <c r="E145" s="80"/>
      <c r="Y145" s="174"/>
    </row>
    <row r="146" spans="5:25">
      <c r="E146" s="80"/>
      <c r="Y146" s="174"/>
    </row>
    <row r="147" spans="5:25">
      <c r="E147" s="80"/>
      <c r="Y147" s="174"/>
    </row>
    <row r="148" spans="5:25">
      <c r="E148" s="80"/>
      <c r="Y148" s="174"/>
    </row>
    <row r="149" spans="5:25">
      <c r="E149" s="80"/>
      <c r="Y149" s="174"/>
    </row>
    <row r="150" spans="5:25">
      <c r="E150" s="80"/>
      <c r="Y150" s="174"/>
    </row>
    <row r="151" spans="5:25">
      <c r="E151" s="80"/>
      <c r="Y151" s="174"/>
    </row>
    <row r="152" spans="5:25">
      <c r="E152" s="80"/>
      <c r="Y152" s="174"/>
    </row>
    <row r="153" spans="5:25">
      <c r="E153" s="80"/>
      <c r="Y153" s="174"/>
    </row>
    <row r="154" spans="5:25">
      <c r="E154" s="80"/>
    </row>
    <row r="155" spans="5:25">
      <c r="E155" s="80"/>
    </row>
    <row r="156" spans="5:25">
      <c r="E156" s="80"/>
    </row>
    <row r="157" spans="5:25">
      <c r="E157" s="80"/>
    </row>
    <row r="158" spans="5:25">
      <c r="E158" s="80"/>
    </row>
    <row r="159" spans="5:25">
      <c r="E159" s="80"/>
    </row>
    <row r="160" spans="5:25">
      <c r="E160" s="80"/>
    </row>
    <row r="161" spans="5:5">
      <c r="E161" s="80"/>
    </row>
    <row r="162" spans="5:5">
      <c r="E162" s="80"/>
    </row>
    <row r="163" spans="5:5">
      <c r="E163" s="80"/>
    </row>
    <row r="164" spans="5:5">
      <c r="E164" s="80"/>
    </row>
    <row r="165" spans="5:5">
      <c r="E165" s="80"/>
    </row>
    <row r="166" spans="5:5">
      <c r="E166" s="80"/>
    </row>
    <row r="167" spans="5:5">
      <c r="E167" s="80"/>
    </row>
    <row r="168" spans="5:5">
      <c r="E168" s="80"/>
    </row>
    <row r="169" spans="5:5">
      <c r="E169" s="80"/>
    </row>
    <row r="170" spans="5:5">
      <c r="E170" s="80"/>
    </row>
    <row r="171" spans="5:5">
      <c r="E171" s="80"/>
    </row>
    <row r="172" spans="5:5">
      <c r="E172" s="80"/>
    </row>
    <row r="173" spans="5:5">
      <c r="E173" s="80"/>
    </row>
    <row r="174" spans="5:5">
      <c r="E174" s="80"/>
    </row>
    <row r="175" spans="5:5">
      <c r="E175" s="80"/>
    </row>
    <row r="176" spans="5:5">
      <c r="E176" s="80"/>
    </row>
    <row r="177" spans="5:5">
      <c r="E177" s="80"/>
    </row>
    <row r="178" spans="5:5">
      <c r="E178" s="80"/>
    </row>
    <row r="179" spans="5:5">
      <c r="E179" s="80"/>
    </row>
    <row r="180" spans="5:5">
      <c r="E180" s="80"/>
    </row>
    <row r="181" spans="5:5">
      <c r="E181" s="80"/>
    </row>
    <row r="182" spans="5:5">
      <c r="E182" s="80"/>
    </row>
    <row r="183" spans="5:5">
      <c r="E183" s="80"/>
    </row>
    <row r="184" spans="5:5">
      <c r="E184" s="80"/>
    </row>
    <row r="185" spans="5:5">
      <c r="E185" s="80"/>
    </row>
    <row r="186" spans="5:5">
      <c r="E186" s="80"/>
    </row>
    <row r="187" spans="5:5">
      <c r="E187" s="80"/>
    </row>
    <row r="188" spans="5:5">
      <c r="E188" s="80"/>
    </row>
    <row r="189" spans="5:5">
      <c r="E189" s="80"/>
    </row>
    <row r="190" spans="5:5">
      <c r="E190" s="80"/>
    </row>
    <row r="191" spans="5:5">
      <c r="E191" s="80"/>
    </row>
    <row r="192" spans="5:5">
      <c r="E192" s="80"/>
    </row>
    <row r="193" spans="5:5">
      <c r="E193" s="80"/>
    </row>
    <row r="194" spans="5:5">
      <c r="E194" s="80"/>
    </row>
    <row r="195" spans="5:5">
      <c r="E195" s="80"/>
    </row>
    <row r="196" spans="5:5">
      <c r="E196" s="80"/>
    </row>
    <row r="197" spans="5:5">
      <c r="E197" s="80"/>
    </row>
    <row r="198" spans="5:5">
      <c r="E198" s="80"/>
    </row>
    <row r="199" spans="5:5">
      <c r="E199" s="80"/>
    </row>
    <row r="200" spans="5:5">
      <c r="E200" s="80"/>
    </row>
    <row r="201" spans="5:5">
      <c r="E201" s="80"/>
    </row>
    <row r="202" spans="5:5">
      <c r="E202" s="80"/>
    </row>
    <row r="203" spans="5:5">
      <c r="E203" s="80"/>
    </row>
    <row r="204" spans="5:5">
      <c r="E204" s="80"/>
    </row>
    <row r="205" spans="5:5">
      <c r="E205" s="80"/>
    </row>
    <row r="206" spans="5:5">
      <c r="E206" s="80"/>
    </row>
    <row r="207" spans="5:5">
      <c r="E207" s="80"/>
    </row>
    <row r="208" spans="5:5">
      <c r="E208" s="80"/>
    </row>
    <row r="209" spans="5:5">
      <c r="E209" s="80"/>
    </row>
    <row r="210" spans="5:5">
      <c r="E210" s="80"/>
    </row>
    <row r="211" spans="5:5">
      <c r="E211" s="80"/>
    </row>
    <row r="212" spans="5:5">
      <c r="E212" s="80"/>
    </row>
    <row r="213" spans="5:5">
      <c r="E213" s="80"/>
    </row>
    <row r="214" spans="5:5">
      <c r="E214" s="80"/>
    </row>
    <row r="215" spans="5:5">
      <c r="E215" s="80"/>
    </row>
    <row r="216" spans="5:5">
      <c r="E216" s="80"/>
    </row>
    <row r="217" spans="5:5">
      <c r="E217" s="80"/>
    </row>
    <row r="218" spans="5:5">
      <c r="E218" s="80"/>
    </row>
    <row r="219" spans="5:5">
      <c r="E219" s="80"/>
    </row>
    <row r="220" spans="5:5">
      <c r="E220" s="80"/>
    </row>
    <row r="221" spans="5:5">
      <c r="E221" s="80"/>
    </row>
    <row r="222" spans="5:5">
      <c r="E222" s="80"/>
    </row>
    <row r="223" spans="5:5">
      <c r="E223" s="80"/>
    </row>
    <row r="224" spans="5:5">
      <c r="E224" s="80"/>
    </row>
    <row r="225" spans="5:5">
      <c r="E225" s="80"/>
    </row>
    <row r="226" spans="5:5">
      <c r="E226" s="80"/>
    </row>
    <row r="227" spans="5:5">
      <c r="E227" s="80"/>
    </row>
    <row r="228" spans="5:5">
      <c r="E228" s="80"/>
    </row>
    <row r="229" spans="5:5">
      <c r="E229" s="80"/>
    </row>
    <row r="230" spans="5:5">
      <c r="E230" s="80"/>
    </row>
    <row r="231" spans="5:5">
      <c r="E231" s="80"/>
    </row>
    <row r="232" spans="5:5">
      <c r="E232" s="80"/>
    </row>
    <row r="233" spans="5:5">
      <c r="E233" s="80"/>
    </row>
    <row r="234" spans="5:5">
      <c r="E234" s="80"/>
    </row>
    <row r="235" spans="5:5">
      <c r="E235" s="80"/>
    </row>
    <row r="236" spans="5:5">
      <c r="E236" s="80"/>
    </row>
    <row r="237" spans="5:5">
      <c r="E237" s="80"/>
    </row>
    <row r="238" spans="5:5">
      <c r="E238" s="80"/>
    </row>
    <row r="239" spans="5:5">
      <c r="E239" s="80"/>
    </row>
    <row r="240" spans="5:5">
      <c r="E240" s="80"/>
    </row>
    <row r="241" spans="5:5">
      <c r="E241" s="80"/>
    </row>
    <row r="242" spans="5:5">
      <c r="E242" s="80"/>
    </row>
    <row r="243" spans="5:5">
      <c r="E243" s="80"/>
    </row>
    <row r="244" spans="5:5">
      <c r="E244" s="80"/>
    </row>
    <row r="245" spans="5:5">
      <c r="E245" s="80"/>
    </row>
    <row r="246" spans="5:5">
      <c r="E246" s="80"/>
    </row>
    <row r="247" spans="5:5">
      <c r="E247" s="80"/>
    </row>
    <row r="248" spans="5:5">
      <c r="E248" s="80"/>
    </row>
    <row r="249" spans="5:5">
      <c r="E249" s="80"/>
    </row>
    <row r="250" spans="5:5">
      <c r="E250" s="80"/>
    </row>
    <row r="251" spans="5:5">
      <c r="E251" s="80"/>
    </row>
    <row r="252" spans="5:5">
      <c r="E252" s="80"/>
    </row>
    <row r="253" spans="5:5">
      <c r="E253" s="80"/>
    </row>
    <row r="254" spans="5:5">
      <c r="E254" s="80"/>
    </row>
    <row r="255" spans="5:5">
      <c r="E255" s="80"/>
    </row>
    <row r="256" spans="5:5">
      <c r="E256" s="80"/>
    </row>
    <row r="257" spans="5:5">
      <c r="E257" s="80"/>
    </row>
    <row r="258" spans="5:5">
      <c r="E258" s="80"/>
    </row>
    <row r="259" spans="5:5">
      <c r="E259" s="80"/>
    </row>
    <row r="260" spans="5:5">
      <c r="E260" s="80"/>
    </row>
    <row r="261" spans="5:5">
      <c r="E261" s="80"/>
    </row>
    <row r="262" spans="5:5">
      <c r="E262" s="80"/>
    </row>
    <row r="263" spans="5:5">
      <c r="E263" s="80"/>
    </row>
    <row r="264" spans="5:5">
      <c r="E264" s="80"/>
    </row>
    <row r="265" spans="5:5">
      <c r="E265" s="80"/>
    </row>
    <row r="266" spans="5:5">
      <c r="E266" s="80"/>
    </row>
    <row r="267" spans="5:5">
      <c r="E267" s="80"/>
    </row>
    <row r="268" spans="5:5">
      <c r="E268" s="80"/>
    </row>
    <row r="269" spans="5:5">
      <c r="E269" s="80"/>
    </row>
    <row r="270" spans="5:5">
      <c r="E270" s="80"/>
    </row>
    <row r="271" spans="5:5">
      <c r="E271" s="80"/>
    </row>
    <row r="272" spans="5:5">
      <c r="E272" s="80"/>
    </row>
    <row r="273" spans="5:5">
      <c r="E273" s="80"/>
    </row>
    <row r="274" spans="5:5">
      <c r="E274" s="80"/>
    </row>
    <row r="275" spans="5:5">
      <c r="E275" s="80"/>
    </row>
    <row r="276" spans="5:5">
      <c r="E276" s="80"/>
    </row>
    <row r="277" spans="5:5">
      <c r="E277" s="80"/>
    </row>
    <row r="278" spans="5:5">
      <c r="E278" s="80"/>
    </row>
    <row r="279" spans="5:5">
      <c r="E279" s="80"/>
    </row>
    <row r="280" spans="5:5">
      <c r="E280" s="80"/>
    </row>
    <row r="281" spans="5:5">
      <c r="E281" s="80"/>
    </row>
    <row r="282" spans="5:5">
      <c r="E282" s="80"/>
    </row>
    <row r="283" spans="5:5">
      <c r="E283" s="80"/>
    </row>
    <row r="284" spans="5:5">
      <c r="E284" s="80"/>
    </row>
    <row r="285" spans="5:5">
      <c r="E285" s="80"/>
    </row>
    <row r="286" spans="5:5">
      <c r="E286" s="80"/>
    </row>
    <row r="287" spans="5:5">
      <c r="E287" s="80"/>
    </row>
    <row r="288" spans="5:5">
      <c r="E288" s="80"/>
    </row>
    <row r="289" spans="5:5">
      <c r="E289" s="80"/>
    </row>
    <row r="290" spans="5:5">
      <c r="E290" s="80"/>
    </row>
    <row r="291" spans="5:5">
      <c r="E291" s="80"/>
    </row>
    <row r="292" spans="5:5">
      <c r="E292" s="80"/>
    </row>
    <row r="293" spans="5:5">
      <c r="E293" s="80"/>
    </row>
    <row r="294" spans="5:5">
      <c r="E294" s="80"/>
    </row>
    <row r="295" spans="5:5">
      <c r="E295" s="80"/>
    </row>
    <row r="296" spans="5:5">
      <c r="E296" s="80"/>
    </row>
    <row r="297" spans="5:5">
      <c r="E297" s="80"/>
    </row>
    <row r="298" spans="5:5">
      <c r="E298" s="80"/>
    </row>
    <row r="299" spans="5:5">
      <c r="E299" s="80"/>
    </row>
    <row r="300" spans="5:5">
      <c r="E300" s="80"/>
    </row>
    <row r="301" spans="5:5">
      <c r="E301" s="80"/>
    </row>
    <row r="302" spans="5:5">
      <c r="E302" s="80"/>
    </row>
    <row r="303" spans="5:5">
      <c r="E303" s="80"/>
    </row>
    <row r="304" spans="5:5">
      <c r="E304" s="80"/>
    </row>
    <row r="305" spans="5:5">
      <c r="E305" s="80"/>
    </row>
    <row r="306" spans="5:5">
      <c r="E306" s="80"/>
    </row>
    <row r="307" spans="5:5">
      <c r="E307" s="80"/>
    </row>
    <row r="308" spans="5:5">
      <c r="E308" s="80"/>
    </row>
    <row r="309" spans="5:5">
      <c r="E309" s="80"/>
    </row>
    <row r="310" spans="5:5">
      <c r="E310" s="80"/>
    </row>
    <row r="311" spans="5:5">
      <c r="E311" s="80"/>
    </row>
    <row r="312" spans="5:5">
      <c r="E312" s="80"/>
    </row>
    <row r="313" spans="5:5">
      <c r="E313" s="80"/>
    </row>
    <row r="314" spans="5:5">
      <c r="E314" s="80"/>
    </row>
    <row r="315" spans="5:5">
      <c r="E315" s="80"/>
    </row>
    <row r="316" spans="5:5">
      <c r="E316" s="80"/>
    </row>
    <row r="317" spans="5:5">
      <c r="E317" s="80"/>
    </row>
    <row r="318" spans="5:5">
      <c r="E318" s="80"/>
    </row>
    <row r="319" spans="5:5">
      <c r="E319" s="80"/>
    </row>
    <row r="320" spans="5:5">
      <c r="E320" s="80"/>
    </row>
    <row r="321" spans="5:5">
      <c r="E321" s="80"/>
    </row>
    <row r="322" spans="5:5">
      <c r="E322" s="80"/>
    </row>
    <row r="323" spans="5:5">
      <c r="E323" s="80"/>
    </row>
    <row r="324" spans="5:5">
      <c r="E324" s="80"/>
    </row>
    <row r="325" spans="5:5">
      <c r="E325" s="80"/>
    </row>
    <row r="326" spans="5:5">
      <c r="E326" s="80"/>
    </row>
    <row r="327" spans="5:5">
      <c r="E327" s="80"/>
    </row>
    <row r="328" spans="5:5">
      <c r="E328" s="80"/>
    </row>
    <row r="329" spans="5:5">
      <c r="E329" s="80"/>
    </row>
    <row r="330" spans="5:5">
      <c r="E330" s="80"/>
    </row>
    <row r="331" spans="5:5">
      <c r="E331" s="80"/>
    </row>
    <row r="332" spans="5:5">
      <c r="E332" s="80"/>
    </row>
    <row r="333" spans="5:5">
      <c r="E333" s="80"/>
    </row>
    <row r="334" spans="5:5">
      <c r="E334" s="80"/>
    </row>
    <row r="335" spans="5:5">
      <c r="E335" s="80"/>
    </row>
    <row r="336" spans="5:5">
      <c r="E336" s="80"/>
    </row>
    <row r="337" spans="5:5">
      <c r="E337" s="80"/>
    </row>
    <row r="338" spans="5:5">
      <c r="E338" s="80"/>
    </row>
    <row r="339" spans="5:5">
      <c r="E339" s="80"/>
    </row>
    <row r="340" spans="5:5">
      <c r="E340" s="80"/>
    </row>
    <row r="341" spans="5:5">
      <c r="E341" s="80"/>
    </row>
    <row r="342" spans="5:5">
      <c r="E342" s="80"/>
    </row>
    <row r="343" spans="5:5">
      <c r="E343" s="80"/>
    </row>
    <row r="344" spans="5:5">
      <c r="E344" s="80"/>
    </row>
    <row r="345" spans="5:5">
      <c r="E345" s="80"/>
    </row>
    <row r="346" spans="5:5">
      <c r="E346" s="80"/>
    </row>
    <row r="347" spans="5:5">
      <c r="E347" s="80"/>
    </row>
    <row r="348" spans="5:5">
      <c r="E348" s="80"/>
    </row>
    <row r="349" spans="5:5">
      <c r="E349" s="80"/>
    </row>
    <row r="350" spans="5:5">
      <c r="E350" s="80"/>
    </row>
    <row r="351" spans="5:5">
      <c r="E351" s="80"/>
    </row>
    <row r="352" spans="5:5">
      <c r="E352" s="80"/>
    </row>
    <row r="353" spans="5:5">
      <c r="E353" s="80"/>
    </row>
    <row r="354" spans="5:5">
      <c r="E354" s="80"/>
    </row>
    <row r="355" spans="5:5">
      <c r="E355" s="80"/>
    </row>
    <row r="356" spans="5:5">
      <c r="E356" s="80"/>
    </row>
    <row r="357" spans="5:5">
      <c r="E357" s="80"/>
    </row>
    <row r="358" spans="5:5">
      <c r="E358" s="80"/>
    </row>
    <row r="359" spans="5:5">
      <c r="E359" s="80"/>
    </row>
    <row r="360" spans="5:5">
      <c r="E360" s="80"/>
    </row>
    <row r="361" spans="5:5">
      <c r="E361" s="80"/>
    </row>
    <row r="362" spans="5:5">
      <c r="E362" s="80"/>
    </row>
    <row r="363" spans="5:5">
      <c r="E363" s="80"/>
    </row>
    <row r="364" spans="5:5">
      <c r="E364" s="80"/>
    </row>
    <row r="365" spans="5:5">
      <c r="E365" s="80"/>
    </row>
    <row r="366" spans="5:5">
      <c r="E366" s="80"/>
    </row>
    <row r="367" spans="5:5">
      <c r="E367" s="80"/>
    </row>
    <row r="368" spans="5:5">
      <c r="E368" s="80"/>
    </row>
    <row r="369" spans="5:5">
      <c r="E369" s="80"/>
    </row>
    <row r="370" spans="5:5">
      <c r="E370" s="80"/>
    </row>
    <row r="371" spans="5:5">
      <c r="E371" s="80"/>
    </row>
    <row r="372" spans="5:5">
      <c r="E372" s="80"/>
    </row>
    <row r="373" spans="5:5">
      <c r="E373" s="80"/>
    </row>
    <row r="374" spans="5:5">
      <c r="E374" s="80"/>
    </row>
    <row r="375" spans="5:5">
      <c r="E375" s="80"/>
    </row>
    <row r="376" spans="5:5">
      <c r="E376" s="80"/>
    </row>
  </sheetData>
  <sheetProtection password="A2B8" sheet="1" objects="1" scenarios="1"/>
  <dataConsolidate/>
  <mergeCells count="11">
    <mergeCell ref="C117:I117"/>
    <mergeCell ref="L68:X68"/>
    <mergeCell ref="L79:X79"/>
    <mergeCell ref="C66:I66"/>
    <mergeCell ref="C8:K8"/>
    <mergeCell ref="C11:K11"/>
    <mergeCell ref="E18:K18"/>
    <mergeCell ref="E20:K20"/>
    <mergeCell ref="C37:I37"/>
    <mergeCell ref="C44:I44"/>
    <mergeCell ref="C35:I35"/>
  </mergeCells>
  <conditionalFormatting sqref="L38">
    <cfRule type="cellIs" dxfId="13" priority="2" operator="equal">
      <formula>"Implementare"</formula>
    </cfRule>
  </conditionalFormatting>
  <dataValidations count="1">
    <dataValidation type="list" allowBlank="1" showInputMessage="1" showErrorMessage="1" sqref="E22">
      <formula1>$G$22:$G$23</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dimension ref="B1:Y90"/>
  <sheetViews>
    <sheetView tabSelected="1" view="pageBreakPreview" topLeftCell="A64" zoomScale="82" zoomScaleNormal="100" zoomScaleSheetLayoutView="82" workbookViewId="0">
      <selection activeCell="G77" sqref="G77"/>
    </sheetView>
  </sheetViews>
  <sheetFormatPr defaultRowHeight="13.8"/>
  <cols>
    <col min="1" max="2" width="5.5546875" style="189" customWidth="1"/>
    <col min="3" max="3" width="5.88671875" style="189" customWidth="1"/>
    <col min="4" max="4" width="42.33203125" style="189" customWidth="1"/>
    <col min="5" max="5" width="12.6640625" style="189" customWidth="1"/>
    <col min="6" max="6" width="12.109375" style="189" customWidth="1"/>
    <col min="7" max="7" width="12.33203125" style="189" customWidth="1"/>
    <col min="8" max="8" width="13" style="189" customWidth="1"/>
    <col min="9" max="9" width="13.33203125" style="189" customWidth="1"/>
    <col min="10" max="10" width="11.5546875" style="189" customWidth="1"/>
    <col min="11" max="11" width="15.21875" style="189" customWidth="1"/>
    <col min="12" max="14" width="6.77734375" style="189" customWidth="1"/>
    <col min="15" max="15" width="12.77734375" style="247" customWidth="1"/>
    <col min="16" max="16" width="5.88671875" style="189" customWidth="1"/>
    <col min="17" max="17" width="6.109375" style="189" customWidth="1"/>
    <col min="18" max="18" width="5.88671875" style="189" customWidth="1"/>
    <col min="19" max="19" width="13.44140625" style="189" customWidth="1"/>
    <col min="20" max="20" width="14.77734375" style="189" customWidth="1"/>
    <col min="21" max="22" width="13.88671875" style="189" customWidth="1"/>
    <col min="23" max="23" width="12.44140625" style="189" customWidth="1"/>
    <col min="24" max="24" width="8.88671875" style="189"/>
    <col min="25" max="25" width="5.33203125" style="189" customWidth="1"/>
    <col min="26" max="16384" width="8.88671875" style="189"/>
  </cols>
  <sheetData>
    <row r="1" spans="2:25">
      <c r="O1" s="189"/>
    </row>
    <row r="2" spans="2:25" ht="8.4" customHeight="1">
      <c r="B2" s="79"/>
      <c r="C2" s="79"/>
      <c r="D2" s="79"/>
      <c r="E2" s="79"/>
      <c r="F2" s="79"/>
      <c r="G2" s="79"/>
      <c r="H2" s="79"/>
      <c r="I2" s="79"/>
      <c r="J2" s="79"/>
      <c r="K2" s="79"/>
      <c r="L2" s="79"/>
      <c r="O2" s="189"/>
    </row>
    <row r="3" spans="2:25" ht="8.4" customHeight="1" thickBot="1">
      <c r="B3" s="79"/>
      <c r="C3" s="79"/>
      <c r="D3" s="79"/>
      <c r="E3" s="79"/>
      <c r="F3" s="79"/>
      <c r="G3" s="79"/>
      <c r="H3" s="79"/>
      <c r="I3" s="79"/>
      <c r="J3" s="79"/>
      <c r="K3" s="79"/>
      <c r="L3" s="79"/>
      <c r="O3" s="189"/>
    </row>
    <row r="4" spans="2:25" ht="14.4" customHeight="1">
      <c r="B4" s="79"/>
      <c r="C4" s="81" t="str">
        <f>'1-Inputuri'!C4</f>
        <v>PROGRAMUL OPERAȚIONAL REGIONAL NORD-VEST 2021-2027</v>
      </c>
      <c r="D4" s="190"/>
      <c r="E4" s="190"/>
      <c r="F4" s="190"/>
      <c r="G4" s="190"/>
      <c r="H4" s="190"/>
      <c r="I4" s="190"/>
      <c r="J4" s="190"/>
      <c r="K4" s="82"/>
      <c r="L4" s="79"/>
      <c r="O4" s="189"/>
    </row>
    <row r="5" spans="2:25" ht="14.4" customHeight="1">
      <c r="B5" s="79"/>
      <c r="C5" s="84" t="str">
        <f>'1-Inputuri'!C5</f>
        <v>INTERVENȚIA: B – Investiții productive pentru IMM-uri</v>
      </c>
      <c r="D5" s="120"/>
      <c r="E5" s="120"/>
      <c r="F5" s="120"/>
      <c r="G5" s="120"/>
      <c r="H5" s="120"/>
      <c r="I5" s="120"/>
      <c r="J5" s="120"/>
      <c r="K5" s="85"/>
      <c r="L5" s="79"/>
      <c r="O5" s="189"/>
    </row>
    <row r="6" spans="2:25" ht="14.4" customHeight="1" thickBot="1">
      <c r="B6" s="79"/>
      <c r="C6" s="86" t="str">
        <f>'1-Inputuri'!C6</f>
        <v>Apel de proiecte nr. POR N-V/P1/131/B/2022</v>
      </c>
      <c r="D6" s="191"/>
      <c r="E6" s="191"/>
      <c r="F6" s="191"/>
      <c r="G6" s="191"/>
      <c r="H6" s="191"/>
      <c r="I6" s="191"/>
      <c r="J6" s="191"/>
      <c r="K6" s="87"/>
      <c r="L6" s="79"/>
      <c r="O6" s="189"/>
    </row>
    <row r="7" spans="2:25">
      <c r="B7" s="79"/>
      <c r="C7" s="79"/>
      <c r="D7" s="79"/>
      <c r="E7" s="79"/>
      <c r="F7" s="79"/>
      <c r="G7" s="79"/>
      <c r="H7" s="79"/>
      <c r="I7" s="79"/>
      <c r="J7" s="79"/>
      <c r="K7" s="79"/>
      <c r="L7" s="79"/>
      <c r="O7" s="189"/>
    </row>
    <row r="8" spans="2:25">
      <c r="O8" s="189"/>
    </row>
    <row r="9" spans="2:25">
      <c r="O9" s="189"/>
    </row>
    <row r="10" spans="2:25">
      <c r="B10" s="79"/>
      <c r="C10" s="79"/>
      <c r="D10" s="79"/>
      <c r="E10" s="79"/>
      <c r="F10" s="79"/>
      <c r="G10" s="79"/>
      <c r="H10" s="79"/>
      <c r="I10" s="79"/>
      <c r="J10" s="79"/>
      <c r="K10" s="79"/>
      <c r="L10" s="79"/>
      <c r="N10" s="79"/>
      <c r="O10" s="90"/>
      <c r="P10" s="79"/>
      <c r="R10" s="79"/>
      <c r="S10" s="79"/>
      <c r="T10" s="79"/>
      <c r="U10" s="79"/>
      <c r="V10" s="79"/>
      <c r="W10" s="79"/>
      <c r="X10" s="79"/>
      <c r="Y10" s="79"/>
    </row>
    <row r="11" spans="2:25" ht="14.4" thickBot="1">
      <c r="B11" s="79"/>
      <c r="C11" s="79"/>
      <c r="D11" s="79"/>
      <c r="E11" s="79"/>
      <c r="F11" s="79"/>
      <c r="G11" s="79"/>
      <c r="H11" s="79"/>
      <c r="I11" s="79"/>
      <c r="J11" s="79"/>
      <c r="K11" s="79"/>
      <c r="L11" s="79"/>
      <c r="N11" s="79"/>
      <c r="O11" s="90"/>
      <c r="P11" s="79"/>
      <c r="R11" s="79"/>
      <c r="S11" s="79"/>
      <c r="T11" s="79"/>
      <c r="U11" s="79"/>
      <c r="V11" s="79"/>
      <c r="W11" s="79"/>
      <c r="X11" s="79"/>
      <c r="Y11" s="79"/>
    </row>
    <row r="12" spans="2:25" ht="24" customHeight="1">
      <c r="B12" s="79"/>
      <c r="C12" s="347" t="s">
        <v>0</v>
      </c>
      <c r="D12" s="349" t="s">
        <v>1</v>
      </c>
      <c r="E12" s="351" t="s">
        <v>2</v>
      </c>
      <c r="F12" s="351"/>
      <c r="G12" s="352" t="s">
        <v>3</v>
      </c>
      <c r="H12" s="351" t="s">
        <v>4</v>
      </c>
      <c r="I12" s="351"/>
      <c r="J12" s="352" t="s">
        <v>5</v>
      </c>
      <c r="K12" s="357" t="s">
        <v>6</v>
      </c>
      <c r="L12" s="79"/>
      <c r="N12" s="79"/>
      <c r="O12" s="357" t="s">
        <v>61</v>
      </c>
      <c r="P12" s="79"/>
      <c r="R12" s="79"/>
      <c r="S12" s="359" t="s">
        <v>155</v>
      </c>
      <c r="T12" s="360"/>
      <c r="U12" s="360"/>
      <c r="V12" s="360"/>
      <c r="W12" s="360"/>
      <c r="X12" s="361"/>
      <c r="Y12" s="79"/>
    </row>
    <row r="13" spans="2:25" ht="36.6" customHeight="1">
      <c r="B13" s="79"/>
      <c r="C13" s="348"/>
      <c r="D13" s="350"/>
      <c r="E13" s="192" t="s">
        <v>7</v>
      </c>
      <c r="F13" s="192" t="s">
        <v>8</v>
      </c>
      <c r="G13" s="353"/>
      <c r="H13" s="192" t="s">
        <v>7</v>
      </c>
      <c r="I13" s="192" t="s">
        <v>9</v>
      </c>
      <c r="J13" s="353"/>
      <c r="K13" s="358"/>
      <c r="L13" s="79"/>
      <c r="N13" s="79"/>
      <c r="O13" s="358"/>
      <c r="P13" s="79"/>
      <c r="R13" s="79"/>
      <c r="S13" s="362"/>
      <c r="T13" s="363"/>
      <c r="U13" s="363"/>
      <c r="V13" s="363"/>
      <c r="W13" s="363"/>
      <c r="X13" s="364"/>
      <c r="Y13" s="79"/>
    </row>
    <row r="14" spans="2:25" ht="27.6" customHeight="1" thickBot="1">
      <c r="B14" s="79"/>
      <c r="C14" s="193" t="s">
        <v>10</v>
      </c>
      <c r="D14" s="354" t="s">
        <v>11</v>
      </c>
      <c r="E14" s="355"/>
      <c r="F14" s="355"/>
      <c r="G14" s="355"/>
      <c r="H14" s="355"/>
      <c r="I14" s="355"/>
      <c r="J14" s="355"/>
      <c r="K14" s="356"/>
      <c r="L14" s="79"/>
      <c r="N14" s="79"/>
      <c r="O14" s="90"/>
      <c r="P14" s="79"/>
      <c r="R14" s="79"/>
      <c r="S14" s="194" t="s">
        <v>153</v>
      </c>
      <c r="T14" s="195" t="s">
        <v>156</v>
      </c>
      <c r="U14" s="195" t="s">
        <v>157</v>
      </c>
      <c r="V14" s="195" t="s">
        <v>158</v>
      </c>
      <c r="W14" s="195" t="s">
        <v>6</v>
      </c>
      <c r="X14" s="196" t="s">
        <v>154</v>
      </c>
      <c r="Y14" s="79"/>
    </row>
    <row r="15" spans="2:25" ht="19.95" customHeight="1">
      <c r="B15" s="79"/>
      <c r="C15" s="197" t="s">
        <v>13</v>
      </c>
      <c r="D15" s="198" t="s">
        <v>12</v>
      </c>
      <c r="E15" s="4"/>
      <c r="F15" s="4"/>
      <c r="G15" s="3">
        <f>E15+F15</f>
        <v>0</v>
      </c>
      <c r="H15" s="4"/>
      <c r="I15" s="4"/>
      <c r="J15" s="3">
        <f>H15+I15</f>
        <v>0</v>
      </c>
      <c r="K15" s="15">
        <f>G15+J15</f>
        <v>0</v>
      </c>
      <c r="L15" s="79"/>
      <c r="N15" s="79"/>
      <c r="O15" s="250"/>
      <c r="P15" s="79"/>
      <c r="R15" s="79"/>
      <c r="S15" s="199"/>
      <c r="T15" s="200"/>
      <c r="U15" s="200"/>
      <c r="V15" s="200"/>
      <c r="W15" s="259">
        <f t="shared" ref="W15:W17" si="0">SUM(S15:V15)</f>
        <v>0</v>
      </c>
      <c r="X15" s="260" t="str">
        <f t="shared" ref="X15:X17" si="1">IF(W15=K15,"OK","ERROR")</f>
        <v>OK</v>
      </c>
      <c r="Y15" s="79"/>
    </row>
    <row r="16" spans="2:25" ht="27.6" customHeight="1">
      <c r="B16" s="79"/>
      <c r="C16" s="197" t="s">
        <v>63</v>
      </c>
      <c r="D16" s="198" t="s">
        <v>62</v>
      </c>
      <c r="E16" s="4"/>
      <c r="F16" s="4"/>
      <c r="G16" s="3">
        <f t="shared" ref="G16" si="2">E16+F16</f>
        <v>0</v>
      </c>
      <c r="H16" s="4"/>
      <c r="I16" s="4"/>
      <c r="J16" s="3">
        <f>H16+I16</f>
        <v>0</v>
      </c>
      <c r="K16" s="15">
        <f>G16+J16</f>
        <v>0</v>
      </c>
      <c r="L16" s="79"/>
      <c r="N16" s="79"/>
      <c r="O16" s="251"/>
      <c r="P16" s="79"/>
      <c r="R16" s="79"/>
      <c r="S16" s="199"/>
      <c r="T16" s="200"/>
      <c r="U16" s="200"/>
      <c r="V16" s="200"/>
      <c r="W16" s="259">
        <f t="shared" si="0"/>
        <v>0</v>
      </c>
      <c r="X16" s="260" t="str">
        <f t="shared" si="1"/>
        <v>OK</v>
      </c>
      <c r="Y16" s="79"/>
    </row>
    <row r="17" spans="2:25" ht="27.6" customHeight="1">
      <c r="B17" s="79"/>
      <c r="C17" s="197" t="s">
        <v>64</v>
      </c>
      <c r="D17" s="198" t="s">
        <v>65</v>
      </c>
      <c r="E17" s="4"/>
      <c r="F17" s="4"/>
      <c r="G17" s="3">
        <f t="shared" ref="G17" si="3">E17+F17</f>
        <v>0</v>
      </c>
      <c r="H17" s="4"/>
      <c r="I17" s="4"/>
      <c r="J17" s="3">
        <f>H17+I17</f>
        <v>0</v>
      </c>
      <c r="K17" s="15">
        <f>G17+J17</f>
        <v>0</v>
      </c>
      <c r="L17" s="79"/>
      <c r="N17" s="79"/>
      <c r="O17" s="251"/>
      <c r="P17" s="79"/>
      <c r="R17" s="79"/>
      <c r="S17" s="199"/>
      <c r="T17" s="200"/>
      <c r="U17" s="200"/>
      <c r="V17" s="200"/>
      <c r="W17" s="259">
        <f t="shared" si="0"/>
        <v>0</v>
      </c>
      <c r="X17" s="260" t="str">
        <f t="shared" si="1"/>
        <v>OK</v>
      </c>
      <c r="Y17" s="79"/>
    </row>
    <row r="18" spans="2:25" ht="19.95" customHeight="1">
      <c r="B18" s="79"/>
      <c r="C18" s="201"/>
      <c r="D18" s="202" t="s">
        <v>14</v>
      </c>
      <c r="E18" s="14">
        <f>SUM(E15:E17)</f>
        <v>0</v>
      </c>
      <c r="F18" s="14">
        <f t="shared" ref="F18:K18" si="4">SUM(F15:F17)</f>
        <v>0</v>
      </c>
      <c r="G18" s="14">
        <f t="shared" si="4"/>
        <v>0</v>
      </c>
      <c r="H18" s="14">
        <f t="shared" si="4"/>
        <v>0</v>
      </c>
      <c r="I18" s="14">
        <f t="shared" si="4"/>
        <v>0</v>
      </c>
      <c r="J18" s="14">
        <f t="shared" si="4"/>
        <v>0</v>
      </c>
      <c r="K18" s="14">
        <f t="shared" si="4"/>
        <v>0</v>
      </c>
      <c r="L18" s="79"/>
      <c r="N18" s="79"/>
      <c r="O18" s="251"/>
      <c r="P18" s="79"/>
      <c r="R18" s="79"/>
      <c r="S18" s="254">
        <f>SUM(S15:S17)</f>
        <v>0</v>
      </c>
      <c r="T18" s="254">
        <f t="shared" ref="T18:V18" si="5">SUM(T15:T17)</f>
        <v>0</v>
      </c>
      <c r="U18" s="254">
        <f t="shared" si="5"/>
        <v>0</v>
      </c>
      <c r="V18" s="254">
        <f t="shared" si="5"/>
        <v>0</v>
      </c>
      <c r="W18" s="259">
        <f>SUM(S18:V18)</f>
        <v>0</v>
      </c>
      <c r="X18" s="260" t="str">
        <f>IF(W18=K18,"OK","ERROR")</f>
        <v>OK</v>
      </c>
      <c r="Y18" s="79"/>
    </row>
    <row r="19" spans="2:25" ht="19.95" customHeight="1">
      <c r="B19" s="79"/>
      <c r="C19" s="193" t="s">
        <v>15</v>
      </c>
      <c r="D19" s="354" t="s">
        <v>16</v>
      </c>
      <c r="E19" s="355"/>
      <c r="F19" s="355"/>
      <c r="G19" s="355"/>
      <c r="H19" s="355"/>
      <c r="I19" s="355"/>
      <c r="J19" s="355"/>
      <c r="K19" s="356"/>
      <c r="L19" s="79"/>
      <c r="N19" s="79"/>
      <c r="O19" s="251"/>
      <c r="P19" s="79"/>
      <c r="R19" s="79"/>
      <c r="S19" s="203"/>
      <c r="T19" s="204"/>
      <c r="U19" s="204"/>
      <c r="V19" s="204"/>
      <c r="W19" s="259"/>
      <c r="X19" s="260"/>
      <c r="Y19" s="79"/>
    </row>
    <row r="20" spans="2:25" ht="28.8" customHeight="1">
      <c r="B20" s="79"/>
      <c r="C20" s="197" t="s">
        <v>17</v>
      </c>
      <c r="D20" s="205" t="s">
        <v>18</v>
      </c>
      <c r="E20" s="4"/>
      <c r="F20" s="4"/>
      <c r="G20" s="3">
        <f>E20+F20</f>
        <v>0</v>
      </c>
      <c r="H20" s="4"/>
      <c r="I20" s="4"/>
      <c r="J20" s="3">
        <f>H20+I20</f>
        <v>0</v>
      </c>
      <c r="K20" s="15">
        <f>G20+J20</f>
        <v>0</v>
      </c>
      <c r="L20" s="79"/>
      <c r="N20" s="79"/>
      <c r="O20" s="251"/>
      <c r="P20" s="79"/>
      <c r="R20" s="79"/>
      <c r="S20" s="199"/>
      <c r="T20" s="200"/>
      <c r="U20" s="200"/>
      <c r="V20" s="200"/>
      <c r="W20" s="259">
        <f>SUM(S20:V20)</f>
        <v>0</v>
      </c>
      <c r="X20" s="260" t="str">
        <f>IF(W20=K20,"OK","ERROR")</f>
        <v>OK</v>
      </c>
      <c r="Y20" s="79"/>
    </row>
    <row r="21" spans="2:25" ht="19.95" customHeight="1">
      <c r="B21" s="79"/>
      <c r="C21" s="197"/>
      <c r="D21" s="202" t="s">
        <v>19</v>
      </c>
      <c r="E21" s="14">
        <f>SUM(E20:E20)</f>
        <v>0</v>
      </c>
      <c r="F21" s="14">
        <f>SUM(F20:F20)</f>
        <v>0</v>
      </c>
      <c r="G21" s="14">
        <f>E21+F21</f>
        <v>0</v>
      </c>
      <c r="H21" s="14">
        <f>SUM(H20:H20)</f>
        <v>0</v>
      </c>
      <c r="I21" s="14">
        <f>SUM(I20:I20)</f>
        <v>0</v>
      </c>
      <c r="J21" s="14">
        <f>H21+I21</f>
        <v>0</v>
      </c>
      <c r="K21" s="16">
        <f>G21+J21</f>
        <v>0</v>
      </c>
      <c r="L21" s="79"/>
      <c r="N21" s="79"/>
      <c r="O21" s="251"/>
      <c r="P21" s="79"/>
      <c r="R21" s="79"/>
      <c r="S21" s="254">
        <f>SUM(S20)</f>
        <v>0</v>
      </c>
      <c r="T21" s="254">
        <f t="shared" ref="T21" si="6">SUM(T20)</f>
        <v>0</v>
      </c>
      <c r="U21" s="254">
        <f>SUM(U20)</f>
        <v>0</v>
      </c>
      <c r="V21" s="254">
        <f>SUM(V20)</f>
        <v>0</v>
      </c>
      <c r="W21" s="259">
        <f>SUM(S21:V21)</f>
        <v>0</v>
      </c>
      <c r="X21" s="260" t="str">
        <f>IF(W21=K21,"OK","ERROR")</f>
        <v>OK</v>
      </c>
      <c r="Y21" s="79"/>
    </row>
    <row r="22" spans="2:25" ht="19.95" customHeight="1">
      <c r="B22" s="79"/>
      <c r="C22" s="193" t="s">
        <v>20</v>
      </c>
      <c r="D22" s="354" t="s">
        <v>21</v>
      </c>
      <c r="E22" s="355"/>
      <c r="F22" s="355"/>
      <c r="G22" s="355"/>
      <c r="H22" s="355"/>
      <c r="I22" s="355"/>
      <c r="J22" s="355"/>
      <c r="K22" s="356"/>
      <c r="L22" s="79"/>
      <c r="N22" s="79"/>
      <c r="O22" s="251"/>
      <c r="P22" s="79"/>
      <c r="R22" s="79"/>
      <c r="S22" s="203"/>
      <c r="T22" s="204"/>
      <c r="U22" s="204"/>
      <c r="V22" s="204"/>
      <c r="W22" s="259"/>
      <c r="X22" s="260"/>
      <c r="Y22" s="79"/>
    </row>
    <row r="23" spans="2:25" ht="19.95" customHeight="1">
      <c r="B23" s="79"/>
      <c r="C23" s="197" t="s">
        <v>22</v>
      </c>
      <c r="D23" s="205" t="s">
        <v>23</v>
      </c>
      <c r="E23" s="4"/>
      <c r="F23" s="4"/>
      <c r="G23" s="3">
        <f>E23+F23</f>
        <v>0</v>
      </c>
      <c r="H23" s="4"/>
      <c r="I23" s="4"/>
      <c r="J23" s="3">
        <f>H23+I23</f>
        <v>0</v>
      </c>
      <c r="K23" s="15">
        <f t="shared" ref="K23:K28" si="7">G23+J23</f>
        <v>0</v>
      </c>
      <c r="L23" s="79"/>
      <c r="N23" s="79"/>
      <c r="O23" s="251"/>
      <c r="P23" s="79"/>
      <c r="R23" s="79"/>
      <c r="S23" s="199"/>
      <c r="T23" s="200"/>
      <c r="U23" s="200"/>
      <c r="V23" s="200"/>
      <c r="W23" s="259">
        <f t="shared" ref="W23:W57" si="8">SUM(S23:V23)</f>
        <v>0</v>
      </c>
      <c r="X23" s="260" t="str">
        <f t="shared" ref="X23:X28" si="9">IF(W23=K23,"OK","ERROR")</f>
        <v>OK</v>
      </c>
      <c r="Y23" s="79"/>
    </row>
    <row r="24" spans="2:25" ht="27.6" customHeight="1">
      <c r="B24" s="79"/>
      <c r="C24" s="197" t="s">
        <v>24</v>
      </c>
      <c r="D24" s="198" t="s">
        <v>343</v>
      </c>
      <c r="E24" s="4"/>
      <c r="F24" s="4"/>
      <c r="G24" s="3">
        <f t="shared" ref="G24:G27" si="10">E24+F24</f>
        <v>0</v>
      </c>
      <c r="H24" s="4"/>
      <c r="I24" s="4"/>
      <c r="J24" s="3">
        <f t="shared" ref="J24:J27" si="11">H24+I24</f>
        <v>0</v>
      </c>
      <c r="K24" s="15">
        <f t="shared" si="7"/>
        <v>0</v>
      </c>
      <c r="L24" s="79"/>
      <c r="N24" s="79"/>
      <c r="O24" s="251"/>
      <c r="P24" s="79"/>
      <c r="R24" s="79"/>
      <c r="S24" s="199"/>
      <c r="T24" s="200"/>
      <c r="U24" s="200"/>
      <c r="V24" s="200"/>
      <c r="W24" s="259">
        <f t="shared" si="8"/>
        <v>0</v>
      </c>
      <c r="X24" s="260" t="str">
        <f t="shared" si="9"/>
        <v>OK</v>
      </c>
      <c r="Y24" s="79"/>
    </row>
    <row r="25" spans="2:25" ht="19.95" customHeight="1">
      <c r="B25" s="79"/>
      <c r="C25" s="197" t="s">
        <v>25</v>
      </c>
      <c r="D25" s="198" t="s">
        <v>26</v>
      </c>
      <c r="E25" s="4"/>
      <c r="F25" s="4"/>
      <c r="G25" s="3">
        <f t="shared" si="10"/>
        <v>0</v>
      </c>
      <c r="H25" s="4"/>
      <c r="I25" s="4"/>
      <c r="J25" s="3">
        <f t="shared" si="11"/>
        <v>0</v>
      </c>
      <c r="K25" s="15">
        <f t="shared" si="7"/>
        <v>0</v>
      </c>
      <c r="L25" s="79"/>
      <c r="N25" s="79"/>
      <c r="O25" s="251"/>
      <c r="P25" s="79"/>
      <c r="R25" s="79"/>
      <c r="S25" s="199"/>
      <c r="T25" s="200"/>
      <c r="U25" s="200"/>
      <c r="V25" s="200"/>
      <c r="W25" s="259">
        <f t="shared" si="8"/>
        <v>0</v>
      </c>
      <c r="X25" s="260" t="str">
        <f t="shared" si="9"/>
        <v>OK</v>
      </c>
      <c r="Y25" s="79"/>
    </row>
    <row r="26" spans="2:25" ht="19.95" customHeight="1">
      <c r="B26" s="79"/>
      <c r="C26" s="197" t="s">
        <v>27</v>
      </c>
      <c r="D26" s="198" t="s">
        <v>28</v>
      </c>
      <c r="E26" s="4"/>
      <c r="F26" s="4"/>
      <c r="G26" s="3">
        <f t="shared" si="10"/>
        <v>0</v>
      </c>
      <c r="H26" s="4"/>
      <c r="I26" s="4"/>
      <c r="J26" s="3">
        <f t="shared" ref="J26" si="12">H26+I26</f>
        <v>0</v>
      </c>
      <c r="K26" s="15">
        <f t="shared" ref="K26" si="13">G26+J26</f>
        <v>0</v>
      </c>
      <c r="L26" s="79"/>
      <c r="N26" s="79"/>
      <c r="O26" s="251"/>
      <c r="P26" s="79"/>
      <c r="R26" s="79"/>
      <c r="S26" s="199"/>
      <c r="T26" s="200"/>
      <c r="U26" s="200"/>
      <c r="V26" s="200"/>
      <c r="W26" s="259">
        <f t="shared" si="8"/>
        <v>0</v>
      </c>
      <c r="X26" s="260" t="str">
        <f t="shared" si="9"/>
        <v>OK</v>
      </c>
      <c r="Y26" s="79"/>
    </row>
    <row r="27" spans="2:25" ht="19.95" customHeight="1">
      <c r="B27" s="79"/>
      <c r="C27" s="197" t="s">
        <v>29</v>
      </c>
      <c r="D27" s="198" t="s">
        <v>30</v>
      </c>
      <c r="E27" s="4"/>
      <c r="F27" s="4"/>
      <c r="G27" s="3">
        <f t="shared" si="10"/>
        <v>0</v>
      </c>
      <c r="H27" s="4"/>
      <c r="I27" s="4"/>
      <c r="J27" s="3">
        <f t="shared" si="11"/>
        <v>0</v>
      </c>
      <c r="K27" s="15">
        <f t="shared" si="7"/>
        <v>0</v>
      </c>
      <c r="L27" s="79"/>
      <c r="N27" s="79"/>
      <c r="O27" s="251"/>
      <c r="P27" s="79"/>
      <c r="R27" s="79"/>
      <c r="S27" s="199"/>
      <c r="T27" s="200"/>
      <c r="U27" s="200"/>
      <c r="V27" s="200"/>
      <c r="W27" s="259">
        <f t="shared" si="8"/>
        <v>0</v>
      </c>
      <c r="X27" s="260" t="str">
        <f t="shared" si="9"/>
        <v>OK</v>
      </c>
      <c r="Y27" s="79"/>
    </row>
    <row r="28" spans="2:25" ht="19.95" customHeight="1">
      <c r="B28" s="79"/>
      <c r="C28" s="197"/>
      <c r="D28" s="202" t="s">
        <v>31</v>
      </c>
      <c r="E28" s="14">
        <f>SUM(E23:E27)</f>
        <v>0</v>
      </c>
      <c r="F28" s="14">
        <f>SUM(F23:F27)</f>
        <v>0</v>
      </c>
      <c r="G28" s="14">
        <f>E28+F28</f>
        <v>0</v>
      </c>
      <c r="H28" s="14">
        <f>SUM(H23:H27)</f>
        <v>0</v>
      </c>
      <c r="I28" s="14">
        <f>SUM(I23:I27)</f>
        <v>0</v>
      </c>
      <c r="J28" s="14">
        <f>H28+I28</f>
        <v>0</v>
      </c>
      <c r="K28" s="16">
        <f t="shared" si="7"/>
        <v>0</v>
      </c>
      <c r="L28" s="79"/>
      <c r="N28" s="79"/>
      <c r="O28" s="251"/>
      <c r="P28" s="79"/>
      <c r="R28" s="79"/>
      <c r="S28" s="254">
        <f>SUM(S23:S27)</f>
        <v>0</v>
      </c>
      <c r="T28" s="254">
        <f t="shared" ref="T28:V28" si="14">SUM(T23:T27)</f>
        <v>0</v>
      </c>
      <c r="U28" s="254">
        <f t="shared" si="14"/>
        <v>0</v>
      </c>
      <c r="V28" s="254">
        <f t="shared" si="14"/>
        <v>0</v>
      </c>
      <c r="W28" s="259">
        <f t="shared" si="8"/>
        <v>0</v>
      </c>
      <c r="X28" s="260" t="str">
        <f t="shared" si="9"/>
        <v>OK</v>
      </c>
      <c r="Y28" s="79"/>
    </row>
    <row r="29" spans="2:25" ht="19.95" customHeight="1">
      <c r="B29" s="79"/>
      <c r="C29" s="193" t="s">
        <v>32</v>
      </c>
      <c r="D29" s="354" t="s">
        <v>33</v>
      </c>
      <c r="E29" s="355"/>
      <c r="F29" s="355"/>
      <c r="G29" s="355"/>
      <c r="H29" s="355"/>
      <c r="I29" s="355"/>
      <c r="J29" s="355"/>
      <c r="K29" s="356"/>
      <c r="L29" s="79"/>
      <c r="N29" s="79"/>
      <c r="O29" s="251"/>
      <c r="P29" s="79"/>
      <c r="R29" s="79"/>
      <c r="S29" s="203"/>
      <c r="T29" s="204"/>
      <c r="U29" s="204"/>
      <c r="V29" s="204"/>
      <c r="W29" s="259"/>
      <c r="X29" s="260"/>
      <c r="Y29" s="79"/>
    </row>
    <row r="30" spans="2:25" ht="19.95" customHeight="1">
      <c r="B30" s="79"/>
      <c r="C30" s="197" t="s">
        <v>34</v>
      </c>
      <c r="D30" s="198" t="s">
        <v>35</v>
      </c>
      <c r="E30" s="4"/>
      <c r="F30" s="4"/>
      <c r="G30" s="3">
        <f t="shared" ref="G30:G35" si="15">E30+F30</f>
        <v>0</v>
      </c>
      <c r="H30" s="4"/>
      <c r="I30" s="4"/>
      <c r="J30" s="3">
        <f t="shared" ref="J30:J34" si="16">H30+I30</f>
        <v>0</v>
      </c>
      <c r="K30" s="15">
        <f t="shared" ref="K30:K34" si="17">G30+J30</f>
        <v>0</v>
      </c>
      <c r="L30" s="79"/>
      <c r="N30" s="79"/>
      <c r="O30" s="251"/>
      <c r="P30" s="79"/>
      <c r="R30" s="79"/>
      <c r="S30" s="199"/>
      <c r="T30" s="200"/>
      <c r="U30" s="200"/>
      <c r="V30" s="200"/>
      <c r="W30" s="259">
        <f t="shared" si="8"/>
        <v>0</v>
      </c>
      <c r="X30" s="260" t="str">
        <f t="shared" ref="X30:X39" si="18">IF(W30=K30,"OK","ERROR")</f>
        <v>OK</v>
      </c>
      <c r="Y30" s="79"/>
    </row>
    <row r="31" spans="2:25" ht="19.95" customHeight="1">
      <c r="B31" s="79"/>
      <c r="C31" s="197" t="s">
        <v>36</v>
      </c>
      <c r="D31" s="198" t="s">
        <v>53</v>
      </c>
      <c r="E31" s="4"/>
      <c r="F31" s="4"/>
      <c r="G31" s="3">
        <f t="shared" si="15"/>
        <v>0</v>
      </c>
      <c r="H31" s="4"/>
      <c r="I31" s="4"/>
      <c r="J31" s="3">
        <f t="shared" si="16"/>
        <v>0</v>
      </c>
      <c r="K31" s="15">
        <f t="shared" si="17"/>
        <v>0</v>
      </c>
      <c r="L31" s="79"/>
      <c r="N31" s="79"/>
      <c r="O31" s="251"/>
      <c r="P31" s="79"/>
      <c r="R31" s="79"/>
      <c r="S31" s="199"/>
      <c r="T31" s="200"/>
      <c r="U31" s="200"/>
      <c r="V31" s="200"/>
      <c r="W31" s="259">
        <f t="shared" si="8"/>
        <v>0</v>
      </c>
      <c r="X31" s="260" t="str">
        <f t="shared" si="18"/>
        <v>OK</v>
      </c>
      <c r="Y31" s="79"/>
    </row>
    <row r="32" spans="2:25" ht="28.8" customHeight="1">
      <c r="B32" s="79"/>
      <c r="C32" s="197" t="s">
        <v>38</v>
      </c>
      <c r="D32" s="198" t="s">
        <v>100</v>
      </c>
      <c r="E32" s="4"/>
      <c r="F32" s="4"/>
      <c r="G32" s="3">
        <f t="shared" si="15"/>
        <v>0</v>
      </c>
      <c r="H32" s="4"/>
      <c r="I32" s="4"/>
      <c r="J32" s="3">
        <f t="shared" si="16"/>
        <v>0</v>
      </c>
      <c r="K32" s="15">
        <f t="shared" si="17"/>
        <v>0</v>
      </c>
      <c r="L32" s="79"/>
      <c r="N32" s="79"/>
      <c r="O32" s="251"/>
      <c r="P32" s="79"/>
      <c r="R32" s="79"/>
      <c r="S32" s="199"/>
      <c r="T32" s="200"/>
      <c r="U32" s="200"/>
      <c r="V32" s="200"/>
      <c r="W32" s="259">
        <f t="shared" si="8"/>
        <v>0</v>
      </c>
      <c r="X32" s="260" t="str">
        <f t="shared" si="18"/>
        <v>OK</v>
      </c>
      <c r="Y32" s="79"/>
    </row>
    <row r="33" spans="2:25" ht="75" customHeight="1">
      <c r="B33" s="79"/>
      <c r="C33" s="206" t="s">
        <v>84</v>
      </c>
      <c r="D33" s="207" t="s">
        <v>83</v>
      </c>
      <c r="E33" s="20"/>
      <c r="F33" s="4"/>
      <c r="G33" s="21">
        <f t="shared" si="15"/>
        <v>0</v>
      </c>
      <c r="H33" s="20"/>
      <c r="I33" s="4"/>
      <c r="J33" s="21">
        <f t="shared" ref="J33" si="19">H33+I33</f>
        <v>0</v>
      </c>
      <c r="K33" s="22">
        <f t="shared" ref="K33" si="20">G33+J33</f>
        <v>0</v>
      </c>
      <c r="L33" s="79"/>
      <c r="N33" s="79"/>
      <c r="O33" s="251" t="str">
        <f>IF(G33&lt;=15%*E64,"OK","ERROR")</f>
        <v>OK</v>
      </c>
      <c r="P33" s="79"/>
      <c r="R33" s="79"/>
      <c r="S33" s="199"/>
      <c r="T33" s="200"/>
      <c r="U33" s="200"/>
      <c r="V33" s="200"/>
      <c r="W33" s="259">
        <f t="shared" si="8"/>
        <v>0</v>
      </c>
      <c r="X33" s="260" t="str">
        <f t="shared" si="18"/>
        <v>OK</v>
      </c>
      <c r="Y33" s="79"/>
    </row>
    <row r="34" spans="2:25" ht="27" customHeight="1">
      <c r="B34" s="79"/>
      <c r="C34" s="197" t="s">
        <v>54</v>
      </c>
      <c r="D34" s="198" t="s">
        <v>56</v>
      </c>
      <c r="E34" s="4"/>
      <c r="F34" s="4"/>
      <c r="G34" s="3">
        <f t="shared" si="15"/>
        <v>0</v>
      </c>
      <c r="H34" s="4"/>
      <c r="I34" s="4"/>
      <c r="J34" s="3">
        <f t="shared" si="16"/>
        <v>0</v>
      </c>
      <c r="K34" s="15">
        <f t="shared" si="17"/>
        <v>0</v>
      </c>
      <c r="L34" s="79"/>
      <c r="N34" s="79"/>
      <c r="O34" s="251"/>
      <c r="P34" s="79"/>
      <c r="R34" s="79"/>
      <c r="S34" s="199"/>
      <c r="T34" s="200"/>
      <c r="U34" s="200"/>
      <c r="V34" s="200"/>
      <c r="W34" s="259">
        <f t="shared" si="8"/>
        <v>0</v>
      </c>
      <c r="X34" s="260" t="str">
        <f t="shared" si="18"/>
        <v>OK</v>
      </c>
      <c r="Y34" s="79"/>
    </row>
    <row r="35" spans="2:25" ht="19.95" customHeight="1">
      <c r="B35" s="79"/>
      <c r="C35" s="197" t="s">
        <v>55</v>
      </c>
      <c r="D35" s="198" t="s">
        <v>37</v>
      </c>
      <c r="E35" s="4"/>
      <c r="F35" s="4"/>
      <c r="G35" s="3">
        <f t="shared" si="15"/>
        <v>0</v>
      </c>
      <c r="H35" s="4"/>
      <c r="I35" s="4"/>
      <c r="J35" s="3">
        <f t="shared" ref="J35" si="21">H35+I35</f>
        <v>0</v>
      </c>
      <c r="K35" s="15">
        <f t="shared" ref="K35" si="22">G35+J35</f>
        <v>0</v>
      </c>
      <c r="L35" s="79"/>
      <c r="N35" s="79"/>
      <c r="O35" s="251"/>
      <c r="P35" s="79"/>
      <c r="R35" s="79"/>
      <c r="S35" s="199"/>
      <c r="T35" s="200"/>
      <c r="U35" s="200"/>
      <c r="V35" s="200"/>
      <c r="W35" s="259">
        <f t="shared" si="8"/>
        <v>0</v>
      </c>
      <c r="X35" s="260" t="str">
        <f t="shared" si="18"/>
        <v>OK</v>
      </c>
      <c r="Y35" s="79"/>
    </row>
    <row r="36" spans="2:25" ht="24" customHeight="1">
      <c r="B36" s="79"/>
      <c r="C36" s="197" t="s">
        <v>57</v>
      </c>
      <c r="D36" s="198" t="s">
        <v>39</v>
      </c>
      <c r="E36" s="3">
        <f>SUM(E37:E38)</f>
        <v>0</v>
      </c>
      <c r="F36" s="3">
        <f t="shared" ref="F36:K36" si="23">SUM(F37:F38)</f>
        <v>0</v>
      </c>
      <c r="G36" s="3">
        <f t="shared" si="23"/>
        <v>0</v>
      </c>
      <c r="H36" s="3">
        <f t="shared" si="23"/>
        <v>0</v>
      </c>
      <c r="I36" s="3">
        <f t="shared" si="23"/>
        <v>0</v>
      </c>
      <c r="J36" s="3">
        <f t="shared" si="23"/>
        <v>0</v>
      </c>
      <c r="K36" s="3">
        <f t="shared" si="23"/>
        <v>0</v>
      </c>
      <c r="L36" s="79"/>
      <c r="N36" s="79"/>
      <c r="O36" s="251" t="str">
        <f>IF(G36&lt;=20%*SUM(G18,G21,G30,G31,G32,G34,G35),"OK","ERROR")</f>
        <v>OK</v>
      </c>
      <c r="P36" s="79"/>
      <c r="R36" s="79"/>
      <c r="S36" s="255">
        <f>SUM(S37:S38)</f>
        <v>0</v>
      </c>
      <c r="T36" s="255">
        <f t="shared" ref="T36:V36" si="24">SUM(T37:T38)</f>
        <v>0</v>
      </c>
      <c r="U36" s="255">
        <f t="shared" si="24"/>
        <v>0</v>
      </c>
      <c r="V36" s="255">
        <f t="shared" si="24"/>
        <v>0</v>
      </c>
      <c r="W36" s="259">
        <f t="shared" si="8"/>
        <v>0</v>
      </c>
      <c r="X36" s="260" t="str">
        <f t="shared" si="18"/>
        <v>OK</v>
      </c>
      <c r="Y36" s="79"/>
    </row>
    <row r="37" spans="2:25" s="209" customFormat="1" ht="30.6" customHeight="1">
      <c r="B37" s="208"/>
      <c r="C37" s="206" t="s">
        <v>59</v>
      </c>
      <c r="D37" s="207" t="s">
        <v>98</v>
      </c>
      <c r="E37" s="20"/>
      <c r="F37" s="20"/>
      <c r="G37" s="3">
        <f t="shared" ref="G37:G38" si="25">E37+F37</f>
        <v>0</v>
      </c>
      <c r="H37" s="20"/>
      <c r="I37" s="20"/>
      <c r="J37" s="3">
        <f t="shared" ref="J37:J38" si="26">H37+I37</f>
        <v>0</v>
      </c>
      <c r="K37" s="15">
        <f t="shared" ref="K37:K38" si="27">G37+J37</f>
        <v>0</v>
      </c>
      <c r="L37" s="208"/>
      <c r="N37" s="208"/>
      <c r="O37" s="252"/>
      <c r="P37" s="208"/>
      <c r="R37" s="208"/>
      <c r="S37" s="210"/>
      <c r="T37" s="200"/>
      <c r="U37" s="200"/>
      <c r="V37" s="211"/>
      <c r="W37" s="259">
        <f t="shared" si="8"/>
        <v>0</v>
      </c>
      <c r="X37" s="260" t="str">
        <f t="shared" si="18"/>
        <v>OK</v>
      </c>
      <c r="Y37" s="208"/>
    </row>
    <row r="38" spans="2:25" s="209" customFormat="1" ht="33.6" customHeight="1">
      <c r="B38" s="208"/>
      <c r="C38" s="206" t="s">
        <v>60</v>
      </c>
      <c r="D38" s="207" t="s">
        <v>99</v>
      </c>
      <c r="E38" s="20"/>
      <c r="F38" s="20"/>
      <c r="G38" s="3">
        <f t="shared" si="25"/>
        <v>0</v>
      </c>
      <c r="H38" s="20"/>
      <c r="I38" s="20"/>
      <c r="J38" s="3">
        <f t="shared" si="26"/>
        <v>0</v>
      </c>
      <c r="K38" s="15">
        <f t="shared" si="27"/>
        <v>0</v>
      </c>
      <c r="L38" s="208"/>
      <c r="N38" s="208"/>
      <c r="O38" s="252"/>
      <c r="P38" s="208"/>
      <c r="R38" s="208"/>
      <c r="S38" s="210"/>
      <c r="T38" s="200"/>
      <c r="U38" s="200"/>
      <c r="V38" s="211"/>
      <c r="W38" s="259">
        <f t="shared" si="8"/>
        <v>0</v>
      </c>
      <c r="X38" s="260" t="str">
        <f t="shared" si="18"/>
        <v>OK</v>
      </c>
      <c r="Y38" s="208"/>
    </row>
    <row r="39" spans="2:25" ht="19.95" customHeight="1">
      <c r="B39" s="79"/>
      <c r="C39" s="197"/>
      <c r="D39" s="202" t="s">
        <v>40</v>
      </c>
      <c r="E39" s="14">
        <f>E30+E31+E32+E34+E35+E36</f>
        <v>0</v>
      </c>
      <c r="F39" s="14">
        <f t="shared" ref="F39:K39" si="28">F30+F31+F32+F34+F35+F36</f>
        <v>0</v>
      </c>
      <c r="G39" s="14">
        <f t="shared" si="28"/>
        <v>0</v>
      </c>
      <c r="H39" s="14">
        <f t="shared" si="28"/>
        <v>0</v>
      </c>
      <c r="I39" s="14">
        <f t="shared" si="28"/>
        <v>0</v>
      </c>
      <c r="J39" s="14">
        <f t="shared" si="28"/>
        <v>0</v>
      </c>
      <c r="K39" s="14">
        <f t="shared" si="28"/>
        <v>0</v>
      </c>
      <c r="L39" s="79"/>
      <c r="N39" s="79"/>
      <c r="O39" s="251"/>
      <c r="P39" s="79"/>
      <c r="R39" s="79"/>
      <c r="S39" s="254">
        <f>S30+S31+S32+S34+S35+S36</f>
        <v>0</v>
      </c>
      <c r="T39" s="254">
        <f t="shared" ref="T39:V39" si="29">T30+T31+T32+T34+T35+T36</f>
        <v>0</v>
      </c>
      <c r="U39" s="254">
        <f t="shared" si="29"/>
        <v>0</v>
      </c>
      <c r="V39" s="254">
        <f t="shared" si="29"/>
        <v>0</v>
      </c>
      <c r="W39" s="259">
        <f t="shared" si="8"/>
        <v>0</v>
      </c>
      <c r="X39" s="260" t="str">
        <f t="shared" si="18"/>
        <v>OK</v>
      </c>
      <c r="Y39" s="79"/>
    </row>
    <row r="40" spans="2:25" ht="19.95" customHeight="1">
      <c r="B40" s="79"/>
      <c r="C40" s="193" t="s">
        <v>41</v>
      </c>
      <c r="D40" s="354" t="s">
        <v>42</v>
      </c>
      <c r="E40" s="355"/>
      <c r="F40" s="355"/>
      <c r="G40" s="355"/>
      <c r="H40" s="355"/>
      <c r="I40" s="355"/>
      <c r="J40" s="355"/>
      <c r="K40" s="356"/>
      <c r="L40" s="79"/>
      <c r="N40" s="79"/>
      <c r="O40" s="251"/>
      <c r="P40" s="79"/>
      <c r="R40" s="79"/>
      <c r="S40" s="203"/>
      <c r="T40" s="204"/>
      <c r="U40" s="204"/>
      <c r="V40" s="204"/>
      <c r="W40" s="259"/>
      <c r="X40" s="260"/>
      <c r="Y40" s="79"/>
    </row>
    <row r="41" spans="2:25" ht="19.95" customHeight="1">
      <c r="B41" s="79"/>
      <c r="C41" s="197" t="s">
        <v>43</v>
      </c>
      <c r="D41" s="198" t="s">
        <v>44</v>
      </c>
      <c r="E41" s="4"/>
      <c r="F41" s="4"/>
      <c r="G41" s="3">
        <f>E41+F41</f>
        <v>0</v>
      </c>
      <c r="H41" s="4"/>
      <c r="I41" s="4"/>
      <c r="J41" s="3">
        <f>H41+I41</f>
        <v>0</v>
      </c>
      <c r="K41" s="15">
        <f>G41+J41</f>
        <v>0</v>
      </c>
      <c r="L41" s="79"/>
      <c r="N41" s="79"/>
      <c r="O41" s="251"/>
      <c r="P41" s="79"/>
      <c r="R41" s="79"/>
      <c r="S41" s="199"/>
      <c r="T41" s="200"/>
      <c r="U41" s="200"/>
      <c r="V41" s="200"/>
      <c r="W41" s="259">
        <f t="shared" si="8"/>
        <v>0</v>
      </c>
      <c r="X41" s="260" t="str">
        <f>IF(W41=K41,"OK","ERROR")</f>
        <v>OK</v>
      </c>
      <c r="Y41" s="79"/>
    </row>
    <row r="42" spans="2:25" ht="19.95" customHeight="1">
      <c r="B42" s="79"/>
      <c r="C42" s="197" t="s">
        <v>45</v>
      </c>
      <c r="D42" s="198" t="s">
        <v>46</v>
      </c>
      <c r="E42" s="4"/>
      <c r="F42" s="4"/>
      <c r="G42" s="3">
        <f>E42+F42</f>
        <v>0</v>
      </c>
      <c r="H42" s="4"/>
      <c r="I42" s="4"/>
      <c r="J42" s="3">
        <f>H42+I42</f>
        <v>0</v>
      </c>
      <c r="K42" s="15">
        <f>G42+J42</f>
        <v>0</v>
      </c>
      <c r="L42" s="79"/>
      <c r="N42" s="79"/>
      <c r="O42" s="251" t="str">
        <f>IF(G42&lt;=10%*G30,"OK","ERROR")</f>
        <v>OK</v>
      </c>
      <c r="P42" s="79"/>
      <c r="R42" s="79"/>
      <c r="S42" s="199"/>
      <c r="T42" s="200"/>
      <c r="U42" s="200"/>
      <c r="V42" s="200"/>
      <c r="W42" s="259">
        <f t="shared" si="8"/>
        <v>0</v>
      </c>
      <c r="X42" s="260" t="str">
        <f>IF(W42=K42,"OK","ERROR")</f>
        <v>OK</v>
      </c>
      <c r="Y42" s="79"/>
    </row>
    <row r="43" spans="2:25" ht="19.95" customHeight="1">
      <c r="B43" s="79"/>
      <c r="C43" s="197"/>
      <c r="D43" s="202" t="s">
        <v>47</v>
      </c>
      <c r="E43" s="14">
        <f>SUM(E41:E42)</f>
        <v>0</v>
      </c>
      <c r="F43" s="14">
        <f>SUM(F41:F42)</f>
        <v>0</v>
      </c>
      <c r="G43" s="14">
        <f>E43+F43</f>
        <v>0</v>
      </c>
      <c r="H43" s="14">
        <f>SUM(H41:H42)</f>
        <v>0</v>
      </c>
      <c r="I43" s="14">
        <f>SUM(I41:I42)</f>
        <v>0</v>
      </c>
      <c r="J43" s="14">
        <f>H43+I43</f>
        <v>0</v>
      </c>
      <c r="K43" s="16">
        <f>G43+J43</f>
        <v>0</v>
      </c>
      <c r="L43" s="79"/>
      <c r="N43" s="79"/>
      <c r="O43" s="251"/>
      <c r="P43" s="79"/>
      <c r="R43" s="79"/>
      <c r="S43" s="254">
        <f>SUM(S41:S42)</f>
        <v>0</v>
      </c>
      <c r="T43" s="254">
        <f t="shared" ref="T43:V43" si="30">SUM(T41:T42)</f>
        <v>0</v>
      </c>
      <c r="U43" s="254">
        <f t="shared" si="30"/>
        <v>0</v>
      </c>
      <c r="V43" s="254">
        <f t="shared" si="30"/>
        <v>0</v>
      </c>
      <c r="W43" s="259">
        <f t="shared" si="8"/>
        <v>0</v>
      </c>
      <c r="X43" s="260" t="str">
        <f>IF(W43=K43,"OK","ERROR")</f>
        <v>OK</v>
      </c>
      <c r="Y43" s="79"/>
    </row>
    <row r="44" spans="2:25" ht="19.95" customHeight="1">
      <c r="B44" s="79"/>
      <c r="C44" s="193" t="s">
        <v>48</v>
      </c>
      <c r="D44" s="354" t="s">
        <v>49</v>
      </c>
      <c r="E44" s="355"/>
      <c r="F44" s="355"/>
      <c r="G44" s="355"/>
      <c r="H44" s="355"/>
      <c r="I44" s="355"/>
      <c r="J44" s="355"/>
      <c r="K44" s="356"/>
      <c r="L44" s="79"/>
      <c r="N44" s="79"/>
      <c r="O44" s="251"/>
      <c r="P44" s="79"/>
      <c r="R44" s="79"/>
      <c r="S44" s="255"/>
      <c r="T44" s="256"/>
      <c r="U44" s="256"/>
      <c r="V44" s="256"/>
      <c r="W44" s="259"/>
      <c r="X44" s="260"/>
      <c r="Y44" s="79"/>
    </row>
    <row r="45" spans="2:25" ht="28.2" customHeight="1">
      <c r="B45" s="79"/>
      <c r="C45" s="197" t="s">
        <v>50</v>
      </c>
      <c r="D45" s="198" t="s">
        <v>49</v>
      </c>
      <c r="E45" s="4"/>
      <c r="F45" s="4"/>
      <c r="G45" s="3">
        <f>E45+F45</f>
        <v>0</v>
      </c>
      <c r="H45" s="4"/>
      <c r="I45" s="4"/>
      <c r="J45" s="3">
        <f>H45+I45</f>
        <v>0</v>
      </c>
      <c r="K45" s="15">
        <f>G45+J45</f>
        <v>0</v>
      </c>
      <c r="L45" s="79"/>
      <c r="N45" s="79"/>
      <c r="O45" s="251" t="str">
        <f>IF(E45&lt;=5000,"OK","ERROR")</f>
        <v>OK</v>
      </c>
      <c r="P45" s="79"/>
      <c r="R45" s="79"/>
      <c r="S45" s="199"/>
      <c r="T45" s="200"/>
      <c r="U45" s="200"/>
      <c r="V45" s="200"/>
      <c r="W45" s="259">
        <f t="shared" si="8"/>
        <v>0</v>
      </c>
      <c r="X45" s="260" t="str">
        <f>IF(W45=K45,"OK","ERROR")</f>
        <v>OK</v>
      </c>
      <c r="Y45" s="79"/>
    </row>
    <row r="46" spans="2:25" ht="22.8" customHeight="1">
      <c r="B46" s="79"/>
      <c r="C46" s="212"/>
      <c r="D46" s="202" t="s">
        <v>51</v>
      </c>
      <c r="E46" s="14">
        <f>SUM(E45)</f>
        <v>0</v>
      </c>
      <c r="F46" s="14">
        <f t="shared" ref="F46:K46" si="31">SUM(F45)</f>
        <v>0</v>
      </c>
      <c r="G46" s="14">
        <f t="shared" si="31"/>
        <v>0</v>
      </c>
      <c r="H46" s="14">
        <f t="shared" si="31"/>
        <v>0</v>
      </c>
      <c r="I46" s="14">
        <f t="shared" si="31"/>
        <v>0</v>
      </c>
      <c r="J46" s="14">
        <f t="shared" si="31"/>
        <v>0</v>
      </c>
      <c r="K46" s="14">
        <f t="shared" si="31"/>
        <v>0</v>
      </c>
      <c r="L46" s="79"/>
      <c r="N46" s="79"/>
      <c r="O46" s="251"/>
      <c r="P46" s="79"/>
      <c r="R46" s="79"/>
      <c r="S46" s="254">
        <f>SUM(S45)</f>
        <v>0</v>
      </c>
      <c r="T46" s="254">
        <f t="shared" ref="T46:V46" si="32">SUM(T45)</f>
        <v>0</v>
      </c>
      <c r="U46" s="254">
        <f t="shared" si="32"/>
        <v>0</v>
      </c>
      <c r="V46" s="254">
        <f t="shared" si="32"/>
        <v>0</v>
      </c>
      <c r="W46" s="259">
        <f t="shared" si="8"/>
        <v>0</v>
      </c>
      <c r="X46" s="260" t="str">
        <f>IF(W46=K46,"OK","ERROR")</f>
        <v>OK</v>
      </c>
      <c r="Y46" s="79"/>
    </row>
    <row r="47" spans="2:25" ht="28.2" customHeight="1">
      <c r="B47" s="79"/>
      <c r="C47" s="193" t="s">
        <v>89</v>
      </c>
      <c r="D47" s="354" t="s">
        <v>88</v>
      </c>
      <c r="E47" s="355"/>
      <c r="F47" s="355"/>
      <c r="G47" s="355"/>
      <c r="H47" s="355"/>
      <c r="I47" s="355"/>
      <c r="J47" s="355"/>
      <c r="K47" s="356"/>
      <c r="L47" s="79"/>
      <c r="N47" s="79"/>
      <c r="O47" s="251"/>
      <c r="P47" s="79"/>
      <c r="R47" s="79"/>
      <c r="S47" s="203"/>
      <c r="T47" s="204"/>
      <c r="U47" s="204"/>
      <c r="V47" s="204"/>
      <c r="W47" s="259"/>
      <c r="X47" s="260"/>
      <c r="Y47" s="79"/>
    </row>
    <row r="48" spans="2:25" ht="28.2" customHeight="1">
      <c r="B48" s="79"/>
      <c r="C48" s="212" t="s">
        <v>90</v>
      </c>
      <c r="D48" s="213" t="s">
        <v>85</v>
      </c>
      <c r="E48" s="23"/>
      <c r="F48" s="4"/>
      <c r="G48" s="3">
        <f t="shared" ref="G48:G55" si="33">E48+F48</f>
        <v>0</v>
      </c>
      <c r="H48" s="23"/>
      <c r="I48" s="4"/>
      <c r="J48" s="3">
        <f t="shared" ref="J48:J55" si="34">H48+I48</f>
        <v>0</v>
      </c>
      <c r="K48" s="15">
        <f t="shared" ref="K48:K55" si="35">G48+J48</f>
        <v>0</v>
      </c>
      <c r="L48" s="79"/>
      <c r="N48" s="79"/>
      <c r="O48" s="251" t="str">
        <f>IF(G48&lt;=5000*ROUNDUP('1-Inputuri'!E28/3,0),"OK","ERROR")</f>
        <v>OK</v>
      </c>
      <c r="P48" s="79"/>
      <c r="R48" s="79"/>
      <c r="S48" s="199"/>
      <c r="T48" s="200"/>
      <c r="U48" s="200"/>
      <c r="V48" s="200"/>
      <c r="W48" s="259">
        <f t="shared" si="8"/>
        <v>0</v>
      </c>
      <c r="X48" s="260" t="str">
        <f>IF(W48=K48,"OK","ERROR")</f>
        <v>OK</v>
      </c>
      <c r="Y48" s="79"/>
    </row>
    <row r="49" spans="2:25" ht="24" customHeight="1">
      <c r="B49" s="79"/>
      <c r="C49" s="212"/>
      <c r="D49" s="202" t="s">
        <v>91</v>
      </c>
      <c r="E49" s="14">
        <f>SUM(E48)</f>
        <v>0</v>
      </c>
      <c r="F49" s="14">
        <f t="shared" ref="F49" si="36">SUM(F48)</f>
        <v>0</v>
      </c>
      <c r="G49" s="14">
        <f t="shared" ref="G49" si="37">SUM(G48)</f>
        <v>0</v>
      </c>
      <c r="H49" s="14">
        <f t="shared" ref="H49" si="38">SUM(H48)</f>
        <v>0</v>
      </c>
      <c r="I49" s="14">
        <f t="shared" ref="I49" si="39">SUM(I48)</f>
        <v>0</v>
      </c>
      <c r="J49" s="14">
        <f t="shared" ref="J49" si="40">SUM(J48)</f>
        <v>0</v>
      </c>
      <c r="K49" s="14">
        <f t="shared" ref="K49" si="41">SUM(K48)</f>
        <v>0</v>
      </c>
      <c r="L49" s="79"/>
      <c r="N49" s="79"/>
      <c r="O49" s="251"/>
      <c r="P49" s="79"/>
      <c r="R49" s="79"/>
      <c r="S49" s="254">
        <f>SUM(S48)</f>
        <v>0</v>
      </c>
      <c r="T49" s="254">
        <f t="shared" ref="T49:V49" si="42">SUM(T48)</f>
        <v>0</v>
      </c>
      <c r="U49" s="254">
        <f t="shared" si="42"/>
        <v>0</v>
      </c>
      <c r="V49" s="254">
        <f t="shared" si="42"/>
        <v>0</v>
      </c>
      <c r="W49" s="259">
        <f t="shared" si="8"/>
        <v>0</v>
      </c>
      <c r="X49" s="260" t="str">
        <f>IF(W49=K49,"OK","ERROR")</f>
        <v>OK</v>
      </c>
      <c r="Y49" s="79"/>
    </row>
    <row r="50" spans="2:25" ht="28.2" customHeight="1">
      <c r="B50" s="79"/>
      <c r="C50" s="193" t="s">
        <v>92</v>
      </c>
      <c r="D50" s="354" t="s">
        <v>93</v>
      </c>
      <c r="E50" s="355"/>
      <c r="F50" s="355"/>
      <c r="G50" s="355"/>
      <c r="H50" s="355"/>
      <c r="I50" s="355"/>
      <c r="J50" s="355"/>
      <c r="K50" s="356"/>
      <c r="L50" s="79"/>
      <c r="N50" s="79"/>
      <c r="O50" s="251"/>
      <c r="P50" s="79"/>
      <c r="R50" s="79"/>
      <c r="S50" s="203"/>
      <c r="T50" s="204"/>
      <c r="U50" s="204"/>
      <c r="V50" s="204"/>
      <c r="W50" s="259">
        <f t="shared" si="8"/>
        <v>0</v>
      </c>
      <c r="X50" s="260" t="str">
        <f t="shared" ref="X50:X53" si="43">IF(W50=K50,"OK","ERROR")</f>
        <v>OK</v>
      </c>
      <c r="Y50" s="79"/>
    </row>
    <row r="51" spans="2:25" ht="28.2" customHeight="1">
      <c r="B51" s="79"/>
      <c r="C51" s="212" t="s">
        <v>95</v>
      </c>
      <c r="D51" s="213" t="s">
        <v>338</v>
      </c>
      <c r="E51" s="23"/>
      <c r="F51" s="4"/>
      <c r="G51" s="3">
        <f t="shared" ref="G51:G53" si="44">E51+F51</f>
        <v>0</v>
      </c>
      <c r="H51" s="23"/>
      <c r="I51" s="4"/>
      <c r="J51" s="3">
        <f t="shared" ref="J51:J53" si="45">H51+I51</f>
        <v>0</v>
      </c>
      <c r="K51" s="15">
        <f t="shared" ref="K51:K53" si="46">G51+J51</f>
        <v>0</v>
      </c>
      <c r="L51" s="79"/>
      <c r="N51" s="79"/>
      <c r="O51" s="251"/>
      <c r="P51" s="79"/>
      <c r="R51" s="79"/>
      <c r="S51" s="199"/>
      <c r="T51" s="200"/>
      <c r="U51" s="200"/>
      <c r="V51" s="200"/>
      <c r="W51" s="259">
        <f t="shared" si="8"/>
        <v>0</v>
      </c>
      <c r="X51" s="260" t="str">
        <f t="shared" si="43"/>
        <v>OK</v>
      </c>
      <c r="Y51" s="79"/>
    </row>
    <row r="52" spans="2:25" ht="28.2" customHeight="1">
      <c r="B52" s="79"/>
      <c r="C52" s="212" t="s">
        <v>96</v>
      </c>
      <c r="D52" s="213" t="s">
        <v>339</v>
      </c>
      <c r="E52" s="23"/>
      <c r="F52" s="4"/>
      <c r="G52" s="3">
        <f t="shared" si="44"/>
        <v>0</v>
      </c>
      <c r="H52" s="23"/>
      <c r="I52" s="4"/>
      <c r="J52" s="3">
        <f t="shared" si="45"/>
        <v>0</v>
      </c>
      <c r="K52" s="15">
        <f t="shared" si="46"/>
        <v>0</v>
      </c>
      <c r="L52" s="79"/>
      <c r="N52" s="79"/>
      <c r="O52" s="251"/>
      <c r="P52" s="79"/>
      <c r="R52" s="79"/>
      <c r="S52" s="199"/>
      <c r="T52" s="200"/>
      <c r="U52" s="200"/>
      <c r="V52" s="200"/>
      <c r="W52" s="259">
        <f t="shared" si="8"/>
        <v>0</v>
      </c>
      <c r="X52" s="260" t="str">
        <f t="shared" si="43"/>
        <v>OK</v>
      </c>
      <c r="Y52" s="79"/>
    </row>
    <row r="53" spans="2:25" ht="28.2" customHeight="1">
      <c r="B53" s="79"/>
      <c r="C53" s="212" t="s">
        <v>341</v>
      </c>
      <c r="D53" s="213" t="s">
        <v>340</v>
      </c>
      <c r="E53" s="23"/>
      <c r="F53" s="4"/>
      <c r="G53" s="3">
        <f t="shared" si="44"/>
        <v>0</v>
      </c>
      <c r="H53" s="23"/>
      <c r="I53" s="4"/>
      <c r="J53" s="3">
        <f t="shared" si="45"/>
        <v>0</v>
      </c>
      <c r="K53" s="15">
        <f t="shared" si="46"/>
        <v>0</v>
      </c>
      <c r="L53" s="79"/>
      <c r="N53" s="79"/>
      <c r="O53" s="251"/>
      <c r="P53" s="79"/>
      <c r="R53" s="79"/>
      <c r="S53" s="199"/>
      <c r="T53" s="200"/>
      <c r="U53" s="200"/>
      <c r="V53" s="200"/>
      <c r="W53" s="259">
        <f t="shared" si="8"/>
        <v>0</v>
      </c>
      <c r="X53" s="260" t="str">
        <f t="shared" si="43"/>
        <v>OK</v>
      </c>
      <c r="Y53" s="79"/>
    </row>
    <row r="54" spans="2:25" ht="22.2" customHeight="1">
      <c r="B54" s="79"/>
      <c r="C54" s="212" t="s">
        <v>97</v>
      </c>
      <c r="D54" s="213" t="s">
        <v>87</v>
      </c>
      <c r="E54" s="23"/>
      <c r="F54" s="4"/>
      <c r="G54" s="3">
        <f t="shared" si="33"/>
        <v>0</v>
      </c>
      <c r="H54" s="23"/>
      <c r="I54" s="4"/>
      <c r="J54" s="3">
        <f t="shared" si="34"/>
        <v>0</v>
      </c>
      <c r="K54" s="15">
        <f t="shared" si="35"/>
        <v>0</v>
      </c>
      <c r="L54" s="79"/>
      <c r="N54" s="79"/>
      <c r="O54" s="251"/>
      <c r="P54" s="79"/>
      <c r="R54" s="79"/>
      <c r="S54" s="199"/>
      <c r="T54" s="200"/>
      <c r="U54" s="200"/>
      <c r="V54" s="200"/>
      <c r="W54" s="259">
        <f t="shared" si="8"/>
        <v>0</v>
      </c>
      <c r="X54" s="260" t="str">
        <f>IF(W54=K54,"OK","ERROR")</f>
        <v>OK</v>
      </c>
      <c r="Y54" s="79"/>
    </row>
    <row r="55" spans="2:25" ht="22.2" customHeight="1">
      <c r="B55" s="79"/>
      <c r="C55" s="212" t="s">
        <v>342</v>
      </c>
      <c r="D55" s="213" t="s">
        <v>86</v>
      </c>
      <c r="E55" s="23"/>
      <c r="F55" s="4"/>
      <c r="G55" s="3">
        <f t="shared" si="33"/>
        <v>0</v>
      </c>
      <c r="H55" s="23"/>
      <c r="I55" s="4"/>
      <c r="J55" s="3">
        <f t="shared" si="34"/>
        <v>0</v>
      </c>
      <c r="K55" s="15">
        <f t="shared" si="35"/>
        <v>0</v>
      </c>
      <c r="L55" s="79"/>
      <c r="N55" s="79"/>
      <c r="O55" s="251"/>
      <c r="P55" s="79"/>
      <c r="R55" s="79"/>
      <c r="S55" s="199"/>
      <c r="T55" s="200"/>
      <c r="U55" s="200"/>
      <c r="V55" s="200"/>
      <c r="W55" s="259">
        <f t="shared" si="8"/>
        <v>0</v>
      </c>
      <c r="X55" s="260" t="str">
        <f>IF(W55=K55,"OK","ERROR")</f>
        <v>OK</v>
      </c>
      <c r="Y55" s="79"/>
    </row>
    <row r="56" spans="2:25" ht="19.95" customHeight="1" thickBot="1">
      <c r="B56" s="79"/>
      <c r="C56" s="214"/>
      <c r="D56" s="215" t="s">
        <v>94</v>
      </c>
      <c r="E56" s="17">
        <f>SUM(E51:E55)</f>
        <v>0</v>
      </c>
      <c r="F56" s="17">
        <f t="shared" ref="F56:K56" si="47">SUM(F51:F55)</f>
        <v>0</v>
      </c>
      <c r="G56" s="17">
        <f t="shared" si="47"/>
        <v>0</v>
      </c>
      <c r="H56" s="17">
        <f t="shared" si="47"/>
        <v>0</v>
      </c>
      <c r="I56" s="17">
        <f t="shared" si="47"/>
        <v>0</v>
      </c>
      <c r="J56" s="17">
        <f t="shared" si="47"/>
        <v>0</v>
      </c>
      <c r="K56" s="17">
        <f t="shared" si="47"/>
        <v>0</v>
      </c>
      <c r="L56" s="79"/>
      <c r="N56" s="79"/>
      <c r="O56" s="251"/>
      <c r="P56" s="79"/>
      <c r="R56" s="79"/>
      <c r="S56" s="254">
        <f>SUM(S51:S55)</f>
        <v>0</v>
      </c>
      <c r="T56" s="254">
        <f t="shared" ref="T56:V56" si="48">SUM(T51:T55)</f>
        <v>0</v>
      </c>
      <c r="U56" s="254">
        <f t="shared" si="48"/>
        <v>0</v>
      </c>
      <c r="V56" s="254">
        <f t="shared" si="48"/>
        <v>0</v>
      </c>
      <c r="W56" s="259">
        <f t="shared" si="8"/>
        <v>0</v>
      </c>
      <c r="X56" s="260" t="str">
        <f>IF(W56=K56,"OK","ERROR")</f>
        <v>OK</v>
      </c>
      <c r="Y56" s="79"/>
    </row>
    <row r="57" spans="2:25" ht="19.95" customHeight="1" thickBot="1">
      <c r="B57" s="79"/>
      <c r="C57" s="216"/>
      <c r="D57" s="217" t="s">
        <v>52</v>
      </c>
      <c r="E57" s="46">
        <f t="shared" ref="E57:K57" si="49">E18+E21+E28+E39+E43+E46+E49+E56</f>
        <v>0</v>
      </c>
      <c r="F57" s="46">
        <f t="shared" si="49"/>
        <v>0</v>
      </c>
      <c r="G57" s="46">
        <f t="shared" si="49"/>
        <v>0</v>
      </c>
      <c r="H57" s="46">
        <f t="shared" si="49"/>
        <v>0</v>
      </c>
      <c r="I57" s="46">
        <f t="shared" si="49"/>
        <v>0</v>
      </c>
      <c r="J57" s="46">
        <f t="shared" si="49"/>
        <v>0</v>
      </c>
      <c r="K57" s="46">
        <f t="shared" si="49"/>
        <v>0</v>
      </c>
      <c r="L57" s="79"/>
      <c r="N57" s="79"/>
      <c r="O57" s="253"/>
      <c r="P57" s="79"/>
      <c r="R57" s="79"/>
      <c r="S57" s="257">
        <f>S18+S21+S28+S39+S43+S46+S49+S56</f>
        <v>0</v>
      </c>
      <c r="T57" s="257">
        <f>T18+T21+T28+T39+T43+T46+T49+T56</f>
        <v>0</v>
      </c>
      <c r="U57" s="257">
        <f>U18+U21+U28+U39+U43+U46+U49+U56</f>
        <v>0</v>
      </c>
      <c r="V57" s="257">
        <f>V18+V21+V28+V39+V43+V46+V49+V56</f>
        <v>0</v>
      </c>
      <c r="W57" s="261">
        <f t="shared" si="8"/>
        <v>0</v>
      </c>
      <c r="X57" s="262" t="str">
        <f>IF(W57=K57,"OK","ERROR")</f>
        <v>OK</v>
      </c>
      <c r="Y57" s="79"/>
    </row>
    <row r="58" spans="2:25" ht="19.95" customHeight="1">
      <c r="B58" s="79"/>
      <c r="C58" s="218"/>
      <c r="D58" s="219"/>
      <c r="E58" s="220"/>
      <c r="F58" s="220"/>
      <c r="G58" s="220"/>
      <c r="H58" s="220"/>
      <c r="I58" s="220"/>
      <c r="J58" s="220"/>
      <c r="K58" s="220"/>
      <c r="L58" s="79"/>
      <c r="N58" s="79"/>
      <c r="O58" s="125"/>
      <c r="P58" s="79"/>
      <c r="R58" s="79"/>
      <c r="S58" s="221"/>
      <c r="T58" s="221"/>
      <c r="U58" s="221"/>
      <c r="V58" s="221"/>
      <c r="W58" s="221"/>
      <c r="X58" s="125"/>
      <c r="Y58" s="79"/>
    </row>
    <row r="59" spans="2:25" ht="19.95" customHeight="1">
      <c r="B59" s="79"/>
      <c r="C59" s="222"/>
      <c r="D59" s="223"/>
      <c r="E59" s="26"/>
      <c r="F59" s="26"/>
      <c r="G59" s="26"/>
      <c r="H59" s="26"/>
      <c r="I59" s="26"/>
      <c r="J59" s="26"/>
      <c r="K59" s="224"/>
      <c r="L59" s="79"/>
      <c r="O59" s="189"/>
      <c r="R59" s="79"/>
      <c r="S59" s="258" t="e">
        <f>S57/$W$57</f>
        <v>#DIV/0!</v>
      </c>
      <c r="T59" s="258" t="e">
        <f t="shared" ref="T59:V59" si="50">T57/$W$57</f>
        <v>#DIV/0!</v>
      </c>
      <c r="U59" s="258" t="e">
        <f t="shared" si="50"/>
        <v>#DIV/0!</v>
      </c>
      <c r="V59" s="258" t="e">
        <f t="shared" si="50"/>
        <v>#DIV/0!</v>
      </c>
      <c r="W59" s="225"/>
      <c r="X59" s="125"/>
      <c r="Y59" s="79"/>
    </row>
    <row r="60" spans="2:25" ht="14.4" thickBot="1">
      <c r="B60" s="79"/>
      <c r="C60" s="79"/>
      <c r="D60" s="79"/>
      <c r="E60" s="79"/>
      <c r="F60" s="79"/>
      <c r="G60" s="226"/>
      <c r="H60" s="79"/>
      <c r="I60" s="79"/>
      <c r="J60" s="79"/>
      <c r="K60" s="79"/>
      <c r="L60" s="79"/>
      <c r="O60" s="189"/>
      <c r="R60" s="79"/>
      <c r="S60" s="79"/>
      <c r="T60" s="79"/>
      <c r="U60" s="79"/>
      <c r="V60" s="79"/>
      <c r="W60" s="79"/>
      <c r="X60" s="79"/>
      <c r="Y60" s="79"/>
    </row>
    <row r="61" spans="2:25" s="232" customFormat="1" ht="19.95" customHeight="1">
      <c r="B61" s="88"/>
      <c r="C61" s="227" t="s">
        <v>66</v>
      </c>
      <c r="D61" s="228" t="s">
        <v>67</v>
      </c>
      <c r="E61" s="27" t="s">
        <v>68</v>
      </c>
      <c r="F61" s="88"/>
      <c r="G61" s="88"/>
      <c r="H61" s="88"/>
      <c r="I61" s="88"/>
      <c r="J61" s="88"/>
      <c r="K61" s="88"/>
      <c r="L61" s="88"/>
      <c r="M61" s="189"/>
      <c r="N61" s="189"/>
      <c r="O61" s="189"/>
      <c r="P61" s="189"/>
      <c r="Q61" s="189"/>
      <c r="R61" s="229" t="s">
        <v>163</v>
      </c>
      <c r="S61" s="230" t="s">
        <v>159</v>
      </c>
      <c r="T61" s="230"/>
      <c r="U61" s="230"/>
      <c r="V61" s="230"/>
      <c r="W61" s="230"/>
      <c r="X61" s="230"/>
      <c r="Y61" s="231"/>
    </row>
    <row r="62" spans="2:25" s="232" customFormat="1" ht="19.95" customHeight="1">
      <c r="B62" s="88"/>
      <c r="C62" s="233" t="s">
        <v>69</v>
      </c>
      <c r="D62" s="234" t="s">
        <v>70</v>
      </c>
      <c r="E62" s="24">
        <f>K57</f>
        <v>0</v>
      </c>
      <c r="F62" s="88"/>
      <c r="G62" s="88"/>
      <c r="H62" s="88"/>
      <c r="I62" s="88"/>
      <c r="J62" s="88"/>
      <c r="K62" s="88"/>
      <c r="L62" s="88"/>
      <c r="M62" s="189"/>
      <c r="N62" s="189"/>
      <c r="O62" s="189"/>
      <c r="P62" s="189"/>
      <c r="Q62" s="189"/>
      <c r="R62" s="235"/>
      <c r="S62" s="236" t="s">
        <v>160</v>
      </c>
      <c r="T62" s="236"/>
      <c r="U62" s="236"/>
      <c r="V62" s="236"/>
      <c r="W62" s="236"/>
      <c r="X62" s="236"/>
      <c r="Y62" s="237"/>
    </row>
    <row r="63" spans="2:25" s="232" customFormat="1" ht="19.95" customHeight="1">
      <c r="B63" s="88"/>
      <c r="C63" s="233" t="s">
        <v>71</v>
      </c>
      <c r="D63" s="238" t="s">
        <v>72</v>
      </c>
      <c r="E63" s="25">
        <f>J57</f>
        <v>0</v>
      </c>
      <c r="F63" s="88"/>
      <c r="G63" s="88"/>
      <c r="H63" s="88"/>
      <c r="I63" s="88"/>
      <c r="J63" s="88"/>
      <c r="K63" s="88"/>
      <c r="L63" s="88"/>
      <c r="M63" s="189"/>
      <c r="N63" s="189"/>
      <c r="O63" s="189"/>
      <c r="P63" s="189"/>
      <c r="Q63" s="189"/>
      <c r="R63" s="235"/>
      <c r="S63" s="236" t="s">
        <v>161</v>
      </c>
      <c r="T63" s="236"/>
      <c r="U63" s="236"/>
      <c r="V63" s="236"/>
      <c r="W63" s="236"/>
      <c r="X63" s="236"/>
      <c r="Y63" s="237"/>
    </row>
    <row r="64" spans="2:25" s="232" customFormat="1" ht="19.8" customHeight="1">
      <c r="B64" s="88"/>
      <c r="C64" s="233" t="s">
        <v>73</v>
      </c>
      <c r="D64" s="238" t="s">
        <v>349</v>
      </c>
      <c r="E64" s="25">
        <f>E62-E63</f>
        <v>0</v>
      </c>
      <c r="F64" s="88"/>
      <c r="G64" s="88"/>
      <c r="H64" s="88"/>
      <c r="I64" s="88"/>
      <c r="J64" s="88"/>
      <c r="K64" s="88"/>
      <c r="L64" s="88"/>
      <c r="M64" s="189"/>
      <c r="N64" s="189"/>
      <c r="O64" s="189"/>
      <c r="P64" s="189"/>
      <c r="Q64" s="189"/>
      <c r="R64" s="235"/>
      <c r="S64" s="236" t="s">
        <v>162</v>
      </c>
      <c r="T64" s="236"/>
      <c r="U64" s="236"/>
      <c r="V64" s="236"/>
      <c r="W64" s="236"/>
      <c r="X64" s="236"/>
      <c r="Y64" s="237"/>
    </row>
    <row r="65" spans="2:25" s="232" customFormat="1" ht="19.95" customHeight="1" thickBot="1">
      <c r="B65" s="88"/>
      <c r="C65" s="233" t="s">
        <v>74</v>
      </c>
      <c r="D65" s="234" t="s">
        <v>75</v>
      </c>
      <c r="E65" s="24">
        <f>SUM(E66:E67)</f>
        <v>0</v>
      </c>
      <c r="F65" s="88"/>
      <c r="G65" s="88"/>
      <c r="H65" s="88"/>
      <c r="I65" s="88"/>
      <c r="J65" s="88"/>
      <c r="K65" s="88"/>
      <c r="L65" s="88"/>
      <c r="M65" s="189"/>
      <c r="N65" s="189"/>
      <c r="O65" s="189"/>
      <c r="P65" s="189"/>
      <c r="Q65" s="189"/>
      <c r="R65" s="239"/>
      <c r="S65" s="240"/>
      <c r="T65" s="240"/>
      <c r="U65" s="240"/>
      <c r="V65" s="240"/>
      <c r="W65" s="241"/>
      <c r="X65" s="242"/>
      <c r="Y65" s="243"/>
    </row>
    <row r="66" spans="2:25" s="232" customFormat="1" ht="19.95" customHeight="1">
      <c r="B66" s="88"/>
      <c r="C66" s="233" t="s">
        <v>76</v>
      </c>
      <c r="D66" s="238" t="s">
        <v>77</v>
      </c>
      <c r="E66" s="68">
        <f>E76+E86</f>
        <v>0</v>
      </c>
      <c r="F66" s="88"/>
      <c r="G66" s="88"/>
      <c r="H66" s="88"/>
      <c r="I66" s="88"/>
      <c r="J66" s="88"/>
      <c r="K66" s="88"/>
      <c r="L66" s="88"/>
      <c r="M66" s="189"/>
      <c r="N66" s="189"/>
      <c r="O66" s="189"/>
      <c r="P66" s="189"/>
      <c r="Q66" s="189"/>
      <c r="R66" s="189"/>
      <c r="S66" s="189"/>
      <c r="T66" s="189"/>
      <c r="U66" s="189"/>
      <c r="V66" s="189"/>
      <c r="W66" s="189"/>
      <c r="X66" s="189"/>
      <c r="Y66" s="189"/>
    </row>
    <row r="67" spans="2:25" s="232" customFormat="1" ht="28.2" customHeight="1">
      <c r="B67" s="88"/>
      <c r="C67" s="233" t="s">
        <v>78</v>
      </c>
      <c r="D67" s="238" t="s">
        <v>79</v>
      </c>
      <c r="E67" s="25">
        <f>E77+E87</f>
        <v>0</v>
      </c>
      <c r="F67" s="88"/>
      <c r="G67" s="88"/>
      <c r="H67" s="88"/>
      <c r="I67" s="88"/>
      <c r="J67" s="88"/>
      <c r="K67" s="88"/>
      <c r="L67" s="88"/>
      <c r="M67" s="189"/>
      <c r="N67" s="189"/>
      <c r="O67" s="189"/>
      <c r="P67" s="189"/>
      <c r="Q67" s="189"/>
      <c r="R67" s="189"/>
      <c r="S67" s="189"/>
      <c r="T67" s="189"/>
      <c r="U67" s="189"/>
      <c r="V67" s="189"/>
      <c r="W67" s="189"/>
      <c r="X67" s="189"/>
      <c r="Y67" s="189"/>
    </row>
    <row r="68" spans="2:25" s="232" customFormat="1" ht="19.95" customHeight="1" thickBot="1">
      <c r="B68" s="88"/>
      <c r="C68" s="244" t="s">
        <v>80</v>
      </c>
      <c r="D68" s="245" t="s">
        <v>81</v>
      </c>
      <c r="E68" s="67">
        <f>E78+E88</f>
        <v>0</v>
      </c>
      <c r="F68" s="317" t="str">
        <f>IF(E68/eur&lt;=1500000,"OK","ERROR")</f>
        <v>OK</v>
      </c>
      <c r="G68" s="88"/>
      <c r="H68" s="246"/>
      <c r="I68" s="88"/>
      <c r="J68" s="88"/>
      <c r="K68" s="88"/>
      <c r="L68" s="88"/>
      <c r="M68" s="189"/>
      <c r="N68" s="189"/>
      <c r="O68" s="189"/>
      <c r="P68" s="189"/>
      <c r="Q68" s="189"/>
      <c r="R68" s="189"/>
      <c r="S68" s="189"/>
      <c r="T68" s="189"/>
      <c r="U68" s="189"/>
      <c r="V68" s="189"/>
      <c r="W68" s="189"/>
      <c r="X68" s="189"/>
      <c r="Y68" s="189"/>
    </row>
    <row r="69" spans="2:25">
      <c r="B69" s="79"/>
      <c r="C69" s="79"/>
      <c r="D69" s="79"/>
      <c r="E69" s="79"/>
      <c r="F69" s="79"/>
      <c r="G69" s="79"/>
      <c r="H69" s="79"/>
      <c r="I69" s="79"/>
      <c r="J69" s="79"/>
      <c r="K69" s="79"/>
      <c r="L69" s="79"/>
      <c r="O69" s="189"/>
    </row>
    <row r="70" spans="2:25" ht="14.4" thickBot="1">
      <c r="B70" s="79"/>
      <c r="C70" s="79"/>
      <c r="D70" s="79"/>
      <c r="E70" s="79"/>
      <c r="F70" s="79"/>
      <c r="G70" s="79"/>
      <c r="H70" s="79"/>
      <c r="I70" s="79"/>
      <c r="J70" s="79"/>
      <c r="K70" s="79"/>
      <c r="L70" s="79"/>
    </row>
    <row r="71" spans="2:25" ht="27.6">
      <c r="B71" s="79"/>
      <c r="C71" s="227" t="s">
        <v>66</v>
      </c>
      <c r="D71" s="228" t="s">
        <v>344</v>
      </c>
      <c r="E71" s="27" t="s">
        <v>68</v>
      </c>
      <c r="F71" s="79"/>
      <c r="G71" s="79"/>
      <c r="H71" s="226"/>
      <c r="I71" s="79"/>
      <c r="J71" s="79"/>
      <c r="K71" s="79"/>
      <c r="L71" s="79"/>
    </row>
    <row r="72" spans="2:25" ht="27.6">
      <c r="B72" s="79"/>
      <c r="C72" s="233" t="s">
        <v>69</v>
      </c>
      <c r="D72" s="248" t="s">
        <v>345</v>
      </c>
      <c r="E72" s="24">
        <f>SUM(E73:E74)</f>
        <v>0</v>
      </c>
      <c r="F72" s="79"/>
      <c r="G72" s="79"/>
      <c r="H72" s="79"/>
      <c r="I72" s="79"/>
      <c r="J72" s="79"/>
      <c r="K72" s="79"/>
      <c r="L72" s="79"/>
    </row>
    <row r="73" spans="2:25">
      <c r="B73" s="79"/>
      <c r="C73" s="233" t="s">
        <v>71</v>
      </c>
      <c r="D73" s="238" t="s">
        <v>72</v>
      </c>
      <c r="E73" s="25">
        <f>J18+J21+J39+J43</f>
        <v>0</v>
      </c>
      <c r="F73" s="79"/>
      <c r="G73" s="79"/>
      <c r="H73" s="79"/>
      <c r="I73" s="79"/>
      <c r="J73" s="79"/>
      <c r="K73" s="79"/>
      <c r="L73" s="79"/>
    </row>
    <row r="74" spans="2:25">
      <c r="B74" s="79"/>
      <c r="C74" s="233" t="s">
        <v>73</v>
      </c>
      <c r="D74" s="238" t="s">
        <v>348</v>
      </c>
      <c r="E74" s="25">
        <f>G18+G21+G39+G43</f>
        <v>0</v>
      </c>
      <c r="F74" s="79"/>
      <c r="G74" s="79"/>
      <c r="H74" s="79"/>
      <c r="I74" s="79"/>
      <c r="J74" s="79"/>
      <c r="K74" s="79"/>
      <c r="L74" s="79"/>
    </row>
    <row r="75" spans="2:25">
      <c r="B75" s="79"/>
      <c r="C75" s="233" t="s">
        <v>74</v>
      </c>
      <c r="D75" s="234" t="s">
        <v>75</v>
      </c>
      <c r="E75" s="24">
        <f>SUM(E76:E77)</f>
        <v>0</v>
      </c>
      <c r="F75" s="79"/>
      <c r="G75" s="79"/>
      <c r="H75" s="79"/>
      <c r="I75" s="79"/>
      <c r="J75" s="79"/>
      <c r="K75" s="79"/>
      <c r="L75" s="79"/>
    </row>
    <row r="76" spans="2:25">
      <c r="B76" s="79"/>
      <c r="C76" s="233" t="s">
        <v>76</v>
      </c>
      <c r="D76" s="238" t="s">
        <v>77</v>
      </c>
      <c r="E76" s="25">
        <f>E74-E78</f>
        <v>0</v>
      </c>
      <c r="F76" s="79"/>
      <c r="G76" s="79"/>
      <c r="H76" s="79"/>
      <c r="I76" s="79"/>
      <c r="J76" s="79"/>
      <c r="K76" s="79"/>
      <c r="L76" s="79"/>
    </row>
    <row r="77" spans="2:25" ht="27.6">
      <c r="B77" s="79"/>
      <c r="C77" s="233" t="s">
        <v>78</v>
      </c>
      <c r="D77" s="238" t="s">
        <v>79</v>
      </c>
      <c r="E77" s="25">
        <f>E73</f>
        <v>0</v>
      </c>
      <c r="F77" s="79"/>
      <c r="G77" s="79"/>
      <c r="H77" s="79"/>
      <c r="I77" s="79"/>
      <c r="J77" s="79"/>
      <c r="K77" s="79"/>
      <c r="L77" s="79"/>
    </row>
    <row r="78" spans="2:25" ht="14.4" thickBot="1">
      <c r="B78" s="79"/>
      <c r="C78" s="244" t="s">
        <v>80</v>
      </c>
      <c r="D78" s="245" t="s">
        <v>81</v>
      </c>
      <c r="E78" s="249"/>
      <c r="F78" s="125"/>
      <c r="G78" s="79"/>
      <c r="H78" s="79"/>
      <c r="I78" s="79"/>
      <c r="J78" s="79"/>
      <c r="K78" s="79"/>
      <c r="L78" s="79"/>
    </row>
    <row r="79" spans="2:25">
      <c r="B79" s="79"/>
      <c r="C79" s="79"/>
      <c r="D79" s="79"/>
      <c r="E79" s="79"/>
      <c r="F79" s="79"/>
      <c r="G79" s="79"/>
      <c r="H79" s="79"/>
      <c r="I79" s="79"/>
      <c r="J79" s="79"/>
      <c r="K79" s="79"/>
      <c r="L79" s="79"/>
    </row>
    <row r="80" spans="2:25" ht="14.4" thickBot="1">
      <c r="B80" s="79"/>
      <c r="C80" s="79"/>
      <c r="D80" s="79"/>
      <c r="E80" s="79"/>
      <c r="F80" s="79"/>
      <c r="G80" s="79"/>
      <c r="H80" s="79"/>
      <c r="I80" s="79"/>
      <c r="J80" s="79"/>
      <c r="K80" s="79"/>
      <c r="L80" s="79"/>
    </row>
    <row r="81" spans="2:12">
      <c r="B81" s="79"/>
      <c r="C81" s="227" t="s">
        <v>66</v>
      </c>
      <c r="D81" s="228" t="s">
        <v>346</v>
      </c>
      <c r="E81" s="27" t="s">
        <v>68</v>
      </c>
      <c r="F81" s="79"/>
      <c r="G81" s="79"/>
      <c r="H81" s="79"/>
      <c r="I81" s="79"/>
      <c r="J81" s="79"/>
      <c r="K81" s="79"/>
      <c r="L81" s="79"/>
    </row>
    <row r="82" spans="2:12" ht="27.6">
      <c r="B82" s="79"/>
      <c r="C82" s="233" t="s">
        <v>69</v>
      </c>
      <c r="D82" s="248" t="s">
        <v>347</v>
      </c>
      <c r="E82" s="24">
        <f>SUM(E83:E84)</f>
        <v>0</v>
      </c>
      <c r="F82" s="79"/>
      <c r="G82" s="79"/>
      <c r="H82" s="79"/>
      <c r="I82" s="79"/>
      <c r="J82" s="79"/>
      <c r="K82" s="79"/>
      <c r="L82" s="79"/>
    </row>
    <row r="83" spans="2:12">
      <c r="B83" s="79"/>
      <c r="C83" s="233" t="s">
        <v>71</v>
      </c>
      <c r="D83" s="238" t="s">
        <v>72</v>
      </c>
      <c r="E83" s="25">
        <f>J28+J46+J49+J56</f>
        <v>0</v>
      </c>
      <c r="F83" s="79"/>
      <c r="G83" s="79"/>
      <c r="H83" s="79"/>
      <c r="I83" s="79"/>
      <c r="J83" s="79"/>
      <c r="K83" s="79"/>
      <c r="L83" s="79"/>
    </row>
    <row r="84" spans="2:12">
      <c r="B84" s="79"/>
      <c r="C84" s="233" t="s">
        <v>73</v>
      </c>
      <c r="D84" s="238" t="s">
        <v>349</v>
      </c>
      <c r="E84" s="25">
        <f>G28+G46+G49+G56</f>
        <v>0</v>
      </c>
      <c r="F84" s="79"/>
      <c r="G84" s="79"/>
      <c r="H84" s="79"/>
      <c r="I84" s="79"/>
      <c r="J84" s="79"/>
      <c r="K84" s="79"/>
      <c r="L84" s="79"/>
    </row>
    <row r="85" spans="2:12">
      <c r="B85" s="79"/>
      <c r="C85" s="233" t="s">
        <v>74</v>
      </c>
      <c r="D85" s="234" t="s">
        <v>75</v>
      </c>
      <c r="E85" s="24">
        <f>SUM(E86:E87)</f>
        <v>0</v>
      </c>
      <c r="F85" s="79"/>
      <c r="G85" s="79"/>
      <c r="H85" s="79"/>
      <c r="I85" s="79"/>
      <c r="J85" s="79"/>
      <c r="K85" s="79"/>
      <c r="L85" s="79"/>
    </row>
    <row r="86" spans="2:12">
      <c r="B86" s="79"/>
      <c r="C86" s="233" t="s">
        <v>76</v>
      </c>
      <c r="D86" s="238" t="s">
        <v>77</v>
      </c>
      <c r="E86" s="25">
        <f>E84-E88</f>
        <v>0</v>
      </c>
      <c r="F86" s="79"/>
      <c r="G86" s="79"/>
      <c r="H86" s="79"/>
      <c r="I86" s="79"/>
      <c r="J86" s="79"/>
      <c r="K86" s="79"/>
      <c r="L86" s="79"/>
    </row>
    <row r="87" spans="2:12" ht="27.6">
      <c r="B87" s="79"/>
      <c r="C87" s="233" t="s">
        <v>78</v>
      </c>
      <c r="D87" s="238" t="s">
        <v>79</v>
      </c>
      <c r="E87" s="25">
        <f>E83</f>
        <v>0</v>
      </c>
      <c r="F87" s="79"/>
      <c r="G87" s="79"/>
      <c r="H87" s="79"/>
      <c r="I87" s="79"/>
      <c r="J87" s="79"/>
      <c r="K87" s="79"/>
      <c r="L87" s="79"/>
    </row>
    <row r="88" spans="2:12" ht="14.4" thickBot="1">
      <c r="B88" s="79"/>
      <c r="C88" s="244" t="s">
        <v>80</v>
      </c>
      <c r="D88" s="245" t="s">
        <v>81</v>
      </c>
      <c r="E88" s="249"/>
      <c r="F88" s="317" t="str">
        <f>IF(E88/eur&lt;=200000,"OK","ERROR")</f>
        <v>OK</v>
      </c>
      <c r="G88" s="79"/>
      <c r="H88" s="79"/>
      <c r="I88" s="79"/>
      <c r="J88" s="79"/>
      <c r="K88" s="79"/>
      <c r="L88" s="79"/>
    </row>
    <row r="89" spans="2:12">
      <c r="B89" s="79"/>
      <c r="C89" s="79"/>
      <c r="D89" s="79"/>
      <c r="E89" s="79"/>
      <c r="F89" s="79"/>
      <c r="G89" s="79"/>
      <c r="H89" s="79"/>
      <c r="I89" s="79"/>
      <c r="J89" s="79"/>
      <c r="K89" s="79"/>
      <c r="L89" s="79"/>
    </row>
    <row r="90" spans="2:12">
      <c r="B90" s="79"/>
      <c r="C90" s="79"/>
      <c r="D90" s="79"/>
      <c r="E90" s="79"/>
      <c r="F90" s="79"/>
      <c r="G90" s="79"/>
      <c r="H90" s="79"/>
      <c r="I90" s="79"/>
      <c r="J90" s="79"/>
      <c r="K90" s="79"/>
      <c r="L90" s="79"/>
    </row>
  </sheetData>
  <sheetProtection password="A2B8" sheet="1" objects="1" scenarios="1"/>
  <mergeCells count="17">
    <mergeCell ref="D44:K44"/>
    <mergeCell ref="O12:O13"/>
    <mergeCell ref="D47:K47"/>
    <mergeCell ref="D50:K50"/>
    <mergeCell ref="S12:X13"/>
    <mergeCell ref="K12:K13"/>
    <mergeCell ref="D14:K14"/>
    <mergeCell ref="D19:K19"/>
    <mergeCell ref="D22:K22"/>
    <mergeCell ref="D29:K29"/>
    <mergeCell ref="D40:K40"/>
    <mergeCell ref="J12:J13"/>
    <mergeCell ref="C12:C13"/>
    <mergeCell ref="D12:D13"/>
    <mergeCell ref="E12:F12"/>
    <mergeCell ref="G12:G13"/>
    <mergeCell ref="H12:I12"/>
  </mergeCells>
  <conditionalFormatting sqref="O15:O58 F78 F68 F88">
    <cfRule type="cellIs" dxfId="12" priority="9" operator="equal">
      <formula>"ERROR"</formula>
    </cfRule>
  </conditionalFormatting>
  <conditionalFormatting sqref="O15:O58">
    <cfRule type="cellIs" dxfId="11" priority="7" operator="equal">
      <formula>"OK"</formula>
    </cfRule>
  </conditionalFormatting>
  <conditionalFormatting sqref="X65 X15:X59">
    <cfRule type="cellIs" dxfId="10" priority="6" operator="equal">
      <formula>"error"</formula>
    </cfRule>
  </conditionalFormatting>
  <conditionalFormatting sqref="F68">
    <cfRule type="cellIs" dxfId="9" priority="2" operator="equal">
      <formula>"OK"</formula>
    </cfRule>
  </conditionalFormatting>
  <conditionalFormatting sqref="F88">
    <cfRule type="cellIs" dxfId="1" priority="1" operator="equal">
      <formula>"OK"</formula>
    </cfRule>
  </conditionalFormatting>
  <pageMargins left="0.31496062992125984" right="0.31496062992125984" top="0.35433070866141736" bottom="0.35433070866141736" header="0.31496062992125984" footer="0.31496062992125984"/>
  <pageSetup scale="47" orientation="landscape" r:id="rId1"/>
</worksheet>
</file>

<file path=xl/worksheets/sheet4.xml><?xml version="1.0" encoding="utf-8"?>
<worksheet xmlns="http://schemas.openxmlformats.org/spreadsheetml/2006/main" xmlns:r="http://schemas.openxmlformats.org/officeDocument/2006/relationships">
  <dimension ref="B3:X200"/>
  <sheetViews>
    <sheetView zoomScaleNormal="100" workbookViewId="0">
      <pane xSplit="2" ySplit="13" topLeftCell="C103" activePane="bottomRight" state="frozen"/>
      <selection pane="topRight" activeCell="C1" sqref="C1"/>
      <selection pane="bottomLeft" activeCell="A14" sqref="A14"/>
      <selection pane="bottomRight" activeCell="L110" sqref="L110"/>
    </sheetView>
  </sheetViews>
  <sheetFormatPr defaultRowHeight="13.8" outlineLevelRow="2"/>
  <cols>
    <col min="1" max="1" width="5.6640625" style="80" customWidth="1"/>
    <col min="2" max="3" width="5.21875" style="80" customWidth="1"/>
    <col min="4" max="4" width="53.21875" style="80" customWidth="1"/>
    <col min="5" max="5" width="6.88671875" style="175" customWidth="1"/>
    <col min="6" max="6" width="4.88671875" style="80" customWidth="1"/>
    <col min="7" max="7" width="11.44140625" style="175" customWidth="1"/>
    <col min="8" max="8" width="3.88671875" style="80" customWidth="1"/>
    <col min="9" max="9" width="12.44140625" style="80" customWidth="1"/>
    <col min="10" max="10" width="11.6640625" style="80" customWidth="1"/>
    <col min="11" max="13" width="11.109375" style="80" bestFit="1" customWidth="1"/>
    <col min="14" max="23" width="9.33203125" style="80" bestFit="1" customWidth="1"/>
    <col min="24" max="24" width="4.88671875" style="80" customWidth="1"/>
    <col min="25" max="16384" width="8.88671875" style="80"/>
  </cols>
  <sheetData>
    <row r="3" spans="2:24">
      <c r="B3" s="79"/>
      <c r="C3" s="79"/>
      <c r="D3" s="79"/>
      <c r="E3" s="145"/>
      <c r="F3" s="79"/>
      <c r="G3" s="145"/>
      <c r="H3" s="79"/>
      <c r="I3" s="79"/>
      <c r="J3" s="79"/>
      <c r="K3" s="79"/>
      <c r="L3" s="79"/>
      <c r="M3" s="79"/>
      <c r="N3" s="79"/>
      <c r="O3" s="79"/>
      <c r="P3" s="79"/>
      <c r="Q3" s="79"/>
      <c r="R3" s="79"/>
      <c r="S3" s="79"/>
      <c r="T3" s="79"/>
      <c r="U3" s="79"/>
      <c r="V3" s="79"/>
      <c r="W3" s="79"/>
      <c r="X3" s="79"/>
    </row>
    <row r="4" spans="2:24" ht="14.4" thickBot="1">
      <c r="B4" s="79"/>
      <c r="C4" s="79"/>
      <c r="D4" s="79"/>
      <c r="E4" s="145"/>
      <c r="F4" s="79"/>
      <c r="G4" s="119"/>
      <c r="H4" s="83"/>
      <c r="I4" s="83"/>
      <c r="J4" s="83"/>
      <c r="K4" s="83"/>
      <c r="L4" s="83"/>
      <c r="M4" s="83"/>
      <c r="N4" s="83"/>
      <c r="O4" s="83"/>
      <c r="P4" s="83"/>
      <c r="Q4" s="83"/>
      <c r="R4" s="83"/>
      <c r="S4" s="83"/>
      <c r="T4" s="83"/>
      <c r="U4" s="83"/>
      <c r="V4" s="83"/>
      <c r="W4" s="83"/>
      <c r="X4" s="79"/>
    </row>
    <row r="5" spans="2:24">
      <c r="B5" s="79"/>
      <c r="C5" s="79"/>
      <c r="D5" s="81" t="str">
        <f>'2-Buget cerere'!C4</f>
        <v>PROGRAMUL OPERAȚIONAL REGIONAL NORD-VEST 2021-2027</v>
      </c>
      <c r="E5" s="263"/>
      <c r="F5" s="120"/>
      <c r="G5" s="119"/>
      <c r="H5" s="83"/>
      <c r="I5" s="83"/>
      <c r="J5" s="83"/>
      <c r="K5" s="83"/>
      <c r="L5" s="83"/>
      <c r="M5" s="83"/>
      <c r="N5" s="83"/>
      <c r="O5" s="83"/>
      <c r="P5" s="83"/>
      <c r="Q5" s="83"/>
      <c r="R5" s="83"/>
      <c r="S5" s="83"/>
      <c r="T5" s="83"/>
      <c r="U5" s="83"/>
      <c r="V5" s="83"/>
      <c r="W5" s="83"/>
      <c r="X5" s="79"/>
    </row>
    <row r="6" spans="2:24">
      <c r="B6" s="79"/>
      <c r="C6" s="79"/>
      <c r="D6" s="84" t="str">
        <f>'2-Buget cerere'!C5</f>
        <v>INTERVENȚIA: B – Investiții productive pentru IMM-uri</v>
      </c>
      <c r="E6" s="264"/>
      <c r="F6" s="120"/>
      <c r="G6" s="119"/>
      <c r="H6" s="83"/>
      <c r="I6" s="83"/>
      <c r="J6" s="83"/>
      <c r="K6" s="83"/>
      <c r="L6" s="83"/>
      <c r="M6" s="83"/>
      <c r="N6" s="83"/>
      <c r="O6" s="83"/>
      <c r="P6" s="83"/>
      <c r="Q6" s="83"/>
      <c r="R6" s="83"/>
      <c r="S6" s="83"/>
      <c r="T6" s="83"/>
      <c r="U6" s="83"/>
      <c r="V6" s="83"/>
      <c r="W6" s="83"/>
      <c r="X6" s="79"/>
    </row>
    <row r="7" spans="2:24" ht="14.4" thickBot="1">
      <c r="B7" s="79"/>
      <c r="C7" s="79"/>
      <c r="D7" s="86" t="str">
        <f>'2-Buget cerere'!C6</f>
        <v>Apel de proiecte nr. POR N-V/P1/131/B/2022</v>
      </c>
      <c r="E7" s="265"/>
      <c r="F7" s="120"/>
      <c r="G7" s="119"/>
      <c r="H7" s="83"/>
      <c r="I7" s="83"/>
      <c r="J7" s="83"/>
      <c r="K7" s="83"/>
      <c r="L7" s="83"/>
      <c r="M7" s="83"/>
      <c r="N7" s="83"/>
      <c r="O7" s="83"/>
      <c r="P7" s="83"/>
      <c r="Q7" s="83"/>
      <c r="R7" s="83"/>
      <c r="S7" s="83"/>
      <c r="T7" s="83"/>
      <c r="U7" s="83"/>
      <c r="V7" s="83"/>
      <c r="W7" s="83"/>
      <c r="X7" s="79"/>
    </row>
    <row r="8" spans="2:24">
      <c r="B8" s="79"/>
      <c r="C8" s="79"/>
      <c r="D8" s="120"/>
      <c r="E8" s="125"/>
      <c r="F8" s="120"/>
      <c r="G8" s="119"/>
      <c r="H8" s="83"/>
      <c r="I8" s="99"/>
      <c r="J8" s="99"/>
      <c r="K8" s="176">
        <f>'1-Inputuri'!L7</f>
        <v>0</v>
      </c>
      <c r="L8" s="176">
        <f>'1-Inputuri'!M7</f>
        <v>0</v>
      </c>
      <c r="M8" s="176">
        <f>'1-Inputuri'!N7</f>
        <v>0</v>
      </c>
      <c r="N8" s="176">
        <f>'1-Inputuri'!O7</f>
        <v>1</v>
      </c>
      <c r="O8" s="176">
        <f>'1-Inputuri'!P7</f>
        <v>2</v>
      </c>
      <c r="P8" s="176">
        <f>'1-Inputuri'!Q7</f>
        <v>3</v>
      </c>
      <c r="Q8" s="176">
        <f>'1-Inputuri'!R7</f>
        <v>4</v>
      </c>
      <c r="R8" s="176">
        <f>'1-Inputuri'!S7</f>
        <v>5</v>
      </c>
      <c r="S8" s="176">
        <f>'1-Inputuri'!T7</f>
        <v>6</v>
      </c>
      <c r="T8" s="176">
        <f>'1-Inputuri'!U7</f>
        <v>7</v>
      </c>
      <c r="U8" s="176">
        <f>'1-Inputuri'!V7</f>
        <v>8</v>
      </c>
      <c r="V8" s="176">
        <f>'1-Inputuri'!W7</f>
        <v>9</v>
      </c>
      <c r="W8" s="176">
        <f>'1-Inputuri'!X7</f>
        <v>10</v>
      </c>
      <c r="X8" s="79"/>
    </row>
    <row r="9" spans="2:24" ht="21.6" customHeight="1">
      <c r="B9" s="79"/>
      <c r="C9" s="79"/>
      <c r="D9" s="266" t="s">
        <v>126</v>
      </c>
      <c r="E9" s="267"/>
      <c r="F9" s="268"/>
      <c r="G9" s="268"/>
      <c r="H9" s="269"/>
      <c r="I9" s="300" t="s">
        <v>274</v>
      </c>
      <c r="J9" s="300" t="s">
        <v>275</v>
      </c>
      <c r="K9" s="177">
        <f>'1-Inputuri'!L8</f>
        <v>2023</v>
      </c>
      <c r="L9" s="177">
        <f>'1-Inputuri'!M8</f>
        <v>2024</v>
      </c>
      <c r="M9" s="177">
        <f>'1-Inputuri'!N8</f>
        <v>2025</v>
      </c>
      <c r="N9" s="177">
        <f>'1-Inputuri'!O8</f>
        <v>2026</v>
      </c>
      <c r="O9" s="177">
        <f>'1-Inputuri'!P8</f>
        <v>2027</v>
      </c>
      <c r="P9" s="177">
        <f>'1-Inputuri'!Q8</f>
        <v>2028</v>
      </c>
      <c r="Q9" s="177">
        <f>'1-Inputuri'!R8</f>
        <v>2029</v>
      </c>
      <c r="R9" s="177">
        <f>'1-Inputuri'!S8</f>
        <v>2030</v>
      </c>
      <c r="S9" s="177">
        <f>'1-Inputuri'!T8</f>
        <v>2031</v>
      </c>
      <c r="T9" s="177">
        <f>'1-Inputuri'!U8</f>
        <v>2032</v>
      </c>
      <c r="U9" s="177">
        <f>'1-Inputuri'!V8</f>
        <v>2033</v>
      </c>
      <c r="V9" s="177">
        <f>'1-Inputuri'!W8</f>
        <v>2034</v>
      </c>
      <c r="W9" s="177">
        <f>'1-Inputuri'!X8</f>
        <v>2035</v>
      </c>
      <c r="X9" s="79"/>
    </row>
    <row r="10" spans="2:24" ht="15.6" hidden="1">
      <c r="B10" s="79"/>
      <c r="C10" s="79"/>
      <c r="D10" s="122"/>
      <c r="E10" s="270"/>
      <c r="F10" s="123"/>
      <c r="G10" s="121"/>
      <c r="H10" s="124"/>
      <c r="I10" s="301"/>
      <c r="J10" s="301"/>
      <c r="K10" s="178">
        <f>DATE(K9,12,31)</f>
        <v>45291</v>
      </c>
      <c r="L10" s="178">
        <f t="shared" ref="L10:W10" si="0">DATE(L9,12,31)</f>
        <v>45657</v>
      </c>
      <c r="M10" s="178">
        <f t="shared" si="0"/>
        <v>46022</v>
      </c>
      <c r="N10" s="178">
        <f t="shared" si="0"/>
        <v>46387</v>
      </c>
      <c r="O10" s="178">
        <f t="shared" si="0"/>
        <v>46752</v>
      </c>
      <c r="P10" s="178">
        <f t="shared" si="0"/>
        <v>47118</v>
      </c>
      <c r="Q10" s="178">
        <f t="shared" si="0"/>
        <v>47483</v>
      </c>
      <c r="R10" s="178">
        <f t="shared" si="0"/>
        <v>47848</v>
      </c>
      <c r="S10" s="178">
        <f t="shared" si="0"/>
        <v>48213</v>
      </c>
      <c r="T10" s="178">
        <f t="shared" si="0"/>
        <v>48579</v>
      </c>
      <c r="U10" s="178">
        <f t="shared" si="0"/>
        <v>48944</v>
      </c>
      <c r="V10" s="178">
        <f t="shared" si="0"/>
        <v>49309</v>
      </c>
      <c r="W10" s="178">
        <f t="shared" si="0"/>
        <v>49674</v>
      </c>
      <c r="X10" s="79"/>
    </row>
    <row r="11" spans="2:24" ht="15.6" hidden="1">
      <c r="B11" s="79"/>
      <c r="C11" s="79"/>
      <c r="D11" s="122"/>
      <c r="E11" s="270"/>
      <c r="F11" s="123"/>
      <c r="G11" s="121"/>
      <c r="H11" s="124"/>
      <c r="I11" s="301"/>
      <c r="J11" s="301"/>
      <c r="K11" s="179" t="e">
        <f>DATEDIF(#REF!,K10,"M")</f>
        <v>#REF!</v>
      </c>
      <c r="L11" s="179">
        <f>DATEDIF(K10,L10,"M")</f>
        <v>12</v>
      </c>
      <c r="M11" s="179">
        <f t="shared" ref="M11:W11" si="1">DATEDIF(L10,M10,"M")</f>
        <v>12</v>
      </c>
      <c r="N11" s="179">
        <f t="shared" si="1"/>
        <v>12</v>
      </c>
      <c r="O11" s="179">
        <f t="shared" si="1"/>
        <v>12</v>
      </c>
      <c r="P11" s="179">
        <f t="shared" si="1"/>
        <v>12</v>
      </c>
      <c r="Q11" s="179">
        <f t="shared" si="1"/>
        <v>12</v>
      </c>
      <c r="R11" s="179">
        <f t="shared" si="1"/>
        <v>12</v>
      </c>
      <c r="S11" s="179">
        <f t="shared" si="1"/>
        <v>12</v>
      </c>
      <c r="T11" s="179">
        <f t="shared" si="1"/>
        <v>12</v>
      </c>
      <c r="U11" s="179">
        <f t="shared" si="1"/>
        <v>12</v>
      </c>
      <c r="V11" s="179">
        <f t="shared" si="1"/>
        <v>12</v>
      </c>
      <c r="W11" s="179">
        <f t="shared" si="1"/>
        <v>12</v>
      </c>
      <c r="X11" s="79"/>
    </row>
    <row r="12" spans="2:24" ht="22.8" customHeight="1">
      <c r="B12" s="79"/>
      <c r="C12" s="79"/>
      <c r="D12" s="266" t="s">
        <v>127</v>
      </c>
      <c r="E12" s="267"/>
      <c r="F12" s="268"/>
      <c r="G12" s="268"/>
      <c r="H12" s="269"/>
      <c r="I12" s="180" t="s">
        <v>276</v>
      </c>
      <c r="J12" s="180" t="s">
        <v>276</v>
      </c>
      <c r="K12" s="180" t="str">
        <f>'1-Inputuri'!L11</f>
        <v>Implementare</v>
      </c>
      <c r="L12" s="180" t="str">
        <f>'1-Inputuri'!M11</f>
        <v>Implementare</v>
      </c>
      <c r="M12" s="180" t="str">
        <f>'1-Inputuri'!N11</f>
        <v>Implementare</v>
      </c>
      <c r="N12" s="180" t="str">
        <f>'1-Inputuri'!O11</f>
        <v>Operare</v>
      </c>
      <c r="O12" s="180" t="str">
        <f>'1-Inputuri'!P11</f>
        <v>Operare</v>
      </c>
      <c r="P12" s="180" t="str">
        <f>'1-Inputuri'!Q11</f>
        <v>Operare</v>
      </c>
      <c r="Q12" s="180" t="str">
        <f>'1-Inputuri'!R11</f>
        <v>Operare</v>
      </c>
      <c r="R12" s="180" t="str">
        <f>'1-Inputuri'!S11</f>
        <v>Operare</v>
      </c>
      <c r="S12" s="180" t="str">
        <f>'1-Inputuri'!T11</f>
        <v>Operare</v>
      </c>
      <c r="T12" s="180" t="str">
        <f>'1-Inputuri'!U11</f>
        <v>Operare</v>
      </c>
      <c r="U12" s="180" t="str">
        <f>'1-Inputuri'!V11</f>
        <v>Operare</v>
      </c>
      <c r="V12" s="180" t="str">
        <f>'1-Inputuri'!W11</f>
        <v>Operare</v>
      </c>
      <c r="W12" s="180" t="str">
        <f>'1-Inputuri'!X11</f>
        <v>Operare</v>
      </c>
      <c r="X12" s="79"/>
    </row>
    <row r="13" spans="2:24" ht="22.8" customHeight="1">
      <c r="B13" s="79"/>
      <c r="C13" s="79"/>
      <c r="D13" s="79"/>
      <c r="E13" s="145"/>
      <c r="F13" s="79"/>
      <c r="G13" s="79"/>
      <c r="H13" s="79"/>
      <c r="I13" s="79"/>
      <c r="J13" s="79"/>
      <c r="K13" s="79"/>
      <c r="L13" s="79"/>
      <c r="M13" s="79"/>
      <c r="N13" s="79"/>
      <c r="O13" s="79"/>
      <c r="P13" s="79"/>
      <c r="Q13" s="79"/>
      <c r="R13" s="79"/>
      <c r="S13" s="79"/>
      <c r="T13" s="79"/>
      <c r="U13" s="79"/>
      <c r="V13" s="79"/>
      <c r="W13" s="79"/>
      <c r="X13" s="79"/>
    </row>
    <row r="14" spans="2:24" ht="22.8" customHeight="1">
      <c r="G14" s="80"/>
    </row>
    <row r="15" spans="2:24">
      <c r="B15" s="79"/>
      <c r="C15" s="79"/>
      <c r="D15" s="79"/>
      <c r="E15" s="145"/>
      <c r="F15" s="79"/>
      <c r="G15" s="125"/>
      <c r="H15" s="120"/>
      <c r="I15" s="120"/>
      <c r="J15" s="120"/>
      <c r="K15" s="120"/>
      <c r="L15" s="120"/>
      <c r="M15" s="120"/>
      <c r="N15" s="120"/>
      <c r="O15" s="120"/>
      <c r="P15" s="120"/>
      <c r="Q15" s="120"/>
      <c r="R15" s="120"/>
      <c r="S15" s="120"/>
      <c r="T15" s="120"/>
      <c r="U15" s="120"/>
      <c r="V15" s="83"/>
      <c r="W15" s="83"/>
      <c r="X15" s="79"/>
    </row>
    <row r="16" spans="2:24" s="131" customFormat="1" ht="27" customHeight="1">
      <c r="B16" s="126"/>
      <c r="C16" s="126"/>
      <c r="D16" s="127" t="s">
        <v>277</v>
      </c>
      <c r="E16" s="271"/>
      <c r="F16" s="272"/>
      <c r="G16" s="271"/>
      <c r="H16" s="128"/>
      <c r="I16" s="299"/>
      <c r="J16" s="128"/>
      <c r="K16" s="128"/>
      <c r="L16" s="128"/>
      <c r="M16" s="128"/>
      <c r="N16" s="128"/>
      <c r="O16" s="128"/>
      <c r="P16" s="128"/>
      <c r="Q16" s="128"/>
      <c r="R16" s="128"/>
      <c r="S16" s="128"/>
      <c r="T16" s="128"/>
      <c r="U16" s="128"/>
      <c r="V16" s="128"/>
      <c r="W16" s="128"/>
      <c r="X16" s="126"/>
    </row>
    <row r="17" spans="2:24">
      <c r="B17" s="79"/>
      <c r="C17" s="79"/>
      <c r="D17" s="79"/>
      <c r="E17" s="145"/>
      <c r="F17" s="79"/>
      <c r="G17" s="145"/>
      <c r="H17" s="79"/>
      <c r="I17" s="79"/>
      <c r="J17" s="79"/>
      <c r="K17" s="79"/>
      <c r="L17" s="79"/>
      <c r="M17" s="79"/>
      <c r="N17" s="79"/>
      <c r="O17" s="79"/>
      <c r="P17" s="79"/>
      <c r="Q17" s="79"/>
      <c r="R17" s="79"/>
      <c r="S17" s="79"/>
      <c r="T17" s="79"/>
      <c r="U17" s="79"/>
      <c r="V17" s="79"/>
      <c r="W17" s="79"/>
      <c r="X17" s="79"/>
    </row>
    <row r="18" spans="2:24" outlineLevel="1">
      <c r="B18" s="79"/>
      <c r="C18" s="79"/>
      <c r="D18" s="142" t="s">
        <v>147</v>
      </c>
      <c r="E18" s="151" t="s">
        <v>232</v>
      </c>
      <c r="F18" s="79"/>
      <c r="G18" s="152" t="s">
        <v>146</v>
      </c>
      <c r="H18" s="79"/>
      <c r="I18" s="79"/>
      <c r="J18" s="79"/>
      <c r="K18" s="79"/>
      <c r="L18" s="79"/>
      <c r="M18" s="79"/>
      <c r="N18" s="79"/>
      <c r="O18" s="79"/>
      <c r="P18" s="79"/>
      <c r="Q18" s="79"/>
      <c r="R18" s="79"/>
      <c r="S18" s="79"/>
      <c r="T18" s="79"/>
      <c r="U18" s="79"/>
      <c r="V18" s="79"/>
      <c r="W18" s="79"/>
      <c r="X18" s="79"/>
    </row>
    <row r="19" spans="2:24" ht="13.2" customHeight="1" outlineLevel="1">
      <c r="B19" s="79"/>
      <c r="C19" s="79"/>
      <c r="D19" s="144"/>
      <c r="E19" s="145"/>
      <c r="F19" s="79"/>
      <c r="G19" s="145"/>
      <c r="H19" s="79"/>
      <c r="I19" s="79"/>
      <c r="J19" s="79"/>
      <c r="K19" s="79"/>
      <c r="L19" s="79"/>
      <c r="M19" s="79"/>
      <c r="N19" s="79"/>
      <c r="O19" s="79"/>
      <c r="P19" s="79"/>
      <c r="Q19" s="79"/>
      <c r="R19" s="79"/>
      <c r="S19" s="79"/>
      <c r="T19" s="79"/>
      <c r="U19" s="79"/>
      <c r="V19" s="79"/>
      <c r="W19" s="79"/>
      <c r="X19" s="79"/>
    </row>
    <row r="20" spans="2:24" outlineLevel="1">
      <c r="B20" s="79"/>
      <c r="C20" s="273">
        <v>1</v>
      </c>
      <c r="D20" s="274" t="s">
        <v>165</v>
      </c>
      <c r="E20" s="154"/>
      <c r="F20" s="79"/>
      <c r="G20" s="161" t="s">
        <v>134</v>
      </c>
      <c r="H20" s="79"/>
      <c r="I20" s="184">
        <f>I21+I22-I23+I24</f>
        <v>0</v>
      </c>
      <c r="J20" s="184">
        <f t="shared" ref="J20:U20" si="2">J21+J22-J23+J24</f>
        <v>0</v>
      </c>
      <c r="K20" s="184">
        <f t="shared" si="2"/>
        <v>0</v>
      </c>
      <c r="L20" s="184">
        <f t="shared" si="2"/>
        <v>0</v>
      </c>
      <c r="M20" s="184">
        <f t="shared" si="2"/>
        <v>0</v>
      </c>
      <c r="N20" s="184">
        <f t="shared" si="2"/>
        <v>0</v>
      </c>
      <c r="O20" s="184">
        <f t="shared" si="2"/>
        <v>0</v>
      </c>
      <c r="P20" s="184">
        <f t="shared" si="2"/>
        <v>0</v>
      </c>
      <c r="Q20" s="184">
        <f t="shared" si="2"/>
        <v>0</v>
      </c>
      <c r="R20" s="184">
        <f t="shared" si="2"/>
        <v>0</v>
      </c>
      <c r="S20" s="184">
        <f t="shared" si="2"/>
        <v>0</v>
      </c>
      <c r="T20" s="184">
        <f t="shared" si="2"/>
        <v>0</v>
      </c>
      <c r="U20" s="184">
        <f t="shared" si="2"/>
        <v>0</v>
      </c>
      <c r="V20" s="184">
        <f t="shared" ref="V20" si="3">V21+V22-V23+V24</f>
        <v>0</v>
      </c>
      <c r="W20" s="184">
        <f t="shared" ref="W20" si="4">W21+W22-W23+W24</f>
        <v>0</v>
      </c>
      <c r="X20" s="79"/>
    </row>
    <row r="21" spans="2:24" outlineLevel="1">
      <c r="B21" s="79"/>
      <c r="C21" s="273"/>
      <c r="D21" s="275" t="s">
        <v>227</v>
      </c>
      <c r="E21" s="154" t="s">
        <v>233</v>
      </c>
      <c r="F21" s="79"/>
      <c r="G21" s="148" t="s">
        <v>134</v>
      </c>
      <c r="H21" s="79"/>
      <c r="I21" s="149"/>
      <c r="J21" s="149"/>
      <c r="K21" s="149"/>
      <c r="L21" s="149"/>
      <c r="M21" s="149"/>
      <c r="N21" s="149"/>
      <c r="O21" s="149"/>
      <c r="P21" s="149"/>
      <c r="Q21" s="149"/>
      <c r="R21" s="149"/>
      <c r="S21" s="149"/>
      <c r="T21" s="149"/>
      <c r="U21" s="149"/>
      <c r="V21" s="149"/>
      <c r="W21" s="149"/>
      <c r="X21" s="79"/>
    </row>
    <row r="22" spans="2:24" ht="15.6" customHeight="1" outlineLevel="1">
      <c r="B22" s="79"/>
      <c r="C22" s="273"/>
      <c r="D22" s="275" t="s">
        <v>228</v>
      </c>
      <c r="E22" s="154" t="s">
        <v>233</v>
      </c>
      <c r="F22" s="79"/>
      <c r="G22" s="148" t="s">
        <v>134</v>
      </c>
      <c r="H22" s="79"/>
      <c r="I22" s="149"/>
      <c r="J22" s="149"/>
      <c r="K22" s="149"/>
      <c r="L22" s="149"/>
      <c r="M22" s="149"/>
      <c r="N22" s="149"/>
      <c r="O22" s="149"/>
      <c r="P22" s="149"/>
      <c r="Q22" s="149"/>
      <c r="R22" s="149"/>
      <c r="S22" s="149"/>
      <c r="T22" s="149"/>
      <c r="U22" s="149"/>
      <c r="V22" s="149"/>
      <c r="W22" s="149"/>
      <c r="X22" s="79"/>
    </row>
    <row r="23" spans="2:24" ht="15.6" customHeight="1" outlineLevel="1">
      <c r="B23" s="79"/>
      <c r="C23" s="273"/>
      <c r="D23" s="275" t="s">
        <v>229</v>
      </c>
      <c r="E23" s="154" t="s">
        <v>234</v>
      </c>
      <c r="F23" s="79"/>
      <c r="G23" s="148" t="s">
        <v>134</v>
      </c>
      <c r="H23" s="79"/>
      <c r="I23" s="149"/>
      <c r="J23" s="149"/>
      <c r="K23" s="149"/>
      <c r="L23" s="149"/>
      <c r="M23" s="149"/>
      <c r="N23" s="149"/>
      <c r="O23" s="149"/>
      <c r="P23" s="149"/>
      <c r="Q23" s="149"/>
      <c r="R23" s="149"/>
      <c r="S23" s="149"/>
      <c r="T23" s="149"/>
      <c r="U23" s="149"/>
      <c r="V23" s="149"/>
      <c r="W23" s="149"/>
      <c r="X23" s="79"/>
    </row>
    <row r="24" spans="2:24" ht="15.6" customHeight="1" outlineLevel="1">
      <c r="B24" s="79"/>
      <c r="C24" s="273"/>
      <c r="D24" s="275" t="s">
        <v>230</v>
      </c>
      <c r="E24" s="154" t="s">
        <v>233</v>
      </c>
      <c r="F24" s="79"/>
      <c r="G24" s="148" t="s">
        <v>134</v>
      </c>
      <c r="H24" s="79"/>
      <c r="I24" s="149"/>
      <c r="J24" s="149"/>
      <c r="K24" s="149"/>
      <c r="L24" s="149"/>
      <c r="M24" s="149"/>
      <c r="N24" s="149"/>
      <c r="O24" s="149"/>
      <c r="P24" s="149"/>
      <c r="Q24" s="149"/>
      <c r="R24" s="149"/>
      <c r="S24" s="149"/>
      <c r="T24" s="149"/>
      <c r="U24" s="149"/>
      <c r="V24" s="149"/>
      <c r="W24" s="149"/>
      <c r="X24" s="79"/>
    </row>
    <row r="25" spans="2:24" ht="15.6" customHeight="1" outlineLevel="1">
      <c r="B25" s="79"/>
      <c r="C25" s="365">
        <v>2</v>
      </c>
      <c r="D25" s="373" t="s">
        <v>231</v>
      </c>
      <c r="E25" s="154" t="s">
        <v>233</v>
      </c>
      <c r="F25" s="79"/>
      <c r="G25" s="148" t="s">
        <v>134</v>
      </c>
      <c r="H25" s="79"/>
      <c r="I25" s="149"/>
      <c r="J25" s="149"/>
      <c r="K25" s="149"/>
      <c r="L25" s="149"/>
      <c r="M25" s="149"/>
      <c r="N25" s="149"/>
      <c r="O25" s="149"/>
      <c r="P25" s="149"/>
      <c r="Q25" s="149"/>
      <c r="R25" s="149"/>
      <c r="S25" s="149"/>
      <c r="T25" s="149"/>
      <c r="U25" s="149"/>
      <c r="V25" s="149"/>
      <c r="W25" s="149"/>
      <c r="X25" s="79"/>
    </row>
    <row r="26" spans="2:24" ht="15.6" customHeight="1" outlineLevel="1">
      <c r="B26" s="79"/>
      <c r="C26" s="366"/>
      <c r="D26" s="374"/>
      <c r="E26" s="154" t="s">
        <v>234</v>
      </c>
      <c r="F26" s="79"/>
      <c r="G26" s="148" t="s">
        <v>134</v>
      </c>
      <c r="H26" s="79"/>
      <c r="I26" s="149"/>
      <c r="J26" s="149"/>
      <c r="K26" s="149"/>
      <c r="L26" s="149"/>
      <c r="M26" s="149"/>
      <c r="N26" s="149"/>
      <c r="O26" s="149"/>
      <c r="P26" s="149"/>
      <c r="Q26" s="149"/>
      <c r="R26" s="149"/>
      <c r="S26" s="149"/>
      <c r="T26" s="149"/>
      <c r="U26" s="149"/>
      <c r="V26" s="149"/>
      <c r="W26" s="149"/>
      <c r="X26" s="79"/>
    </row>
    <row r="27" spans="2:24" ht="15.6" customHeight="1" outlineLevel="1">
      <c r="B27" s="79"/>
      <c r="C27" s="273">
        <v>3</v>
      </c>
      <c r="D27" s="276" t="s">
        <v>235</v>
      </c>
      <c r="E27" s="154" t="s">
        <v>233</v>
      </c>
      <c r="F27" s="79"/>
      <c r="G27" s="148" t="s">
        <v>134</v>
      </c>
      <c r="H27" s="79"/>
      <c r="I27" s="149"/>
      <c r="J27" s="149"/>
      <c r="K27" s="149"/>
      <c r="L27" s="149"/>
      <c r="M27" s="149"/>
      <c r="N27" s="149"/>
      <c r="O27" s="149"/>
      <c r="P27" s="149"/>
      <c r="Q27" s="149"/>
      <c r="R27" s="149"/>
      <c r="S27" s="149"/>
      <c r="T27" s="149"/>
      <c r="U27" s="149"/>
      <c r="V27" s="149"/>
      <c r="W27" s="149"/>
      <c r="X27" s="79"/>
    </row>
    <row r="28" spans="2:24" ht="15.6" customHeight="1" outlineLevel="1">
      <c r="B28" s="79"/>
      <c r="C28" s="273">
        <v>4</v>
      </c>
      <c r="D28" s="276" t="s">
        <v>236</v>
      </c>
      <c r="E28" s="154" t="s">
        <v>233</v>
      </c>
      <c r="F28" s="79"/>
      <c r="G28" s="148" t="s">
        <v>134</v>
      </c>
      <c r="H28" s="79"/>
      <c r="I28" s="149"/>
      <c r="J28" s="149"/>
      <c r="K28" s="149"/>
      <c r="L28" s="149"/>
      <c r="M28" s="149"/>
      <c r="N28" s="149"/>
      <c r="O28" s="149"/>
      <c r="P28" s="149"/>
      <c r="Q28" s="149"/>
      <c r="R28" s="149"/>
      <c r="S28" s="149"/>
      <c r="T28" s="149"/>
      <c r="U28" s="149"/>
      <c r="V28" s="149"/>
      <c r="W28" s="149"/>
      <c r="X28" s="79"/>
    </row>
    <row r="29" spans="2:24" ht="15.6" customHeight="1" outlineLevel="1">
      <c r="B29" s="79"/>
      <c r="C29" s="273">
        <v>5</v>
      </c>
      <c r="D29" s="276" t="s">
        <v>332</v>
      </c>
      <c r="E29" s="154" t="s">
        <v>233</v>
      </c>
      <c r="F29" s="79"/>
      <c r="G29" s="148" t="s">
        <v>134</v>
      </c>
      <c r="H29" s="79"/>
      <c r="I29" s="149"/>
      <c r="J29" s="149"/>
      <c r="K29" s="149"/>
      <c r="L29" s="149"/>
      <c r="M29" s="149"/>
      <c r="N29" s="149"/>
      <c r="O29" s="149"/>
      <c r="P29" s="149"/>
      <c r="Q29" s="149"/>
      <c r="R29" s="149"/>
      <c r="S29" s="149"/>
      <c r="T29" s="149"/>
      <c r="U29" s="149"/>
      <c r="V29" s="149"/>
      <c r="W29" s="149"/>
      <c r="X29" s="79"/>
    </row>
    <row r="30" spans="2:24" ht="15.6" customHeight="1" outlineLevel="1">
      <c r="B30" s="79"/>
      <c r="C30" s="273">
        <v>6</v>
      </c>
      <c r="D30" s="276" t="s">
        <v>333</v>
      </c>
      <c r="E30" s="154" t="s">
        <v>233</v>
      </c>
      <c r="F30" s="79"/>
      <c r="G30" s="148" t="s">
        <v>134</v>
      </c>
      <c r="H30" s="79"/>
      <c r="I30" s="149"/>
      <c r="J30" s="149"/>
      <c r="K30" s="184">
        <f>K148</f>
        <v>0</v>
      </c>
      <c r="L30" s="184">
        <f t="shared" ref="L30:W30" si="5">L148</f>
        <v>0</v>
      </c>
      <c r="M30" s="184">
        <f t="shared" si="5"/>
        <v>0</v>
      </c>
      <c r="N30" s="184">
        <f t="shared" si="5"/>
        <v>0</v>
      </c>
      <c r="O30" s="184">
        <f t="shared" si="5"/>
        <v>0</v>
      </c>
      <c r="P30" s="184">
        <f t="shared" si="5"/>
        <v>0</v>
      </c>
      <c r="Q30" s="184">
        <f t="shared" si="5"/>
        <v>0</v>
      </c>
      <c r="R30" s="184">
        <f t="shared" si="5"/>
        <v>0</v>
      </c>
      <c r="S30" s="184">
        <f t="shared" si="5"/>
        <v>0</v>
      </c>
      <c r="T30" s="184">
        <f t="shared" si="5"/>
        <v>0</v>
      </c>
      <c r="U30" s="184">
        <f t="shared" si="5"/>
        <v>0</v>
      </c>
      <c r="V30" s="184">
        <f t="shared" si="5"/>
        <v>0</v>
      </c>
      <c r="W30" s="184">
        <f t="shared" si="5"/>
        <v>0</v>
      </c>
      <c r="X30" s="79"/>
    </row>
    <row r="31" spans="2:24" ht="15.6" customHeight="1" outlineLevel="1">
      <c r="B31" s="79"/>
      <c r="C31" s="273">
        <v>7</v>
      </c>
      <c r="D31" s="276" t="s">
        <v>238</v>
      </c>
      <c r="E31" s="154" t="s">
        <v>233</v>
      </c>
      <c r="F31" s="79"/>
      <c r="G31" s="148" t="s">
        <v>134</v>
      </c>
      <c r="H31" s="79"/>
      <c r="I31" s="184">
        <f>I32+I33</f>
        <v>0</v>
      </c>
      <c r="J31" s="184">
        <f t="shared" ref="J31:W31" si="6">J32+J33</f>
        <v>0</v>
      </c>
      <c r="K31" s="184">
        <f t="shared" si="6"/>
        <v>0</v>
      </c>
      <c r="L31" s="184">
        <f t="shared" si="6"/>
        <v>0</v>
      </c>
      <c r="M31" s="184">
        <f t="shared" si="6"/>
        <v>0</v>
      </c>
      <c r="N31" s="184">
        <f t="shared" si="6"/>
        <v>0</v>
      </c>
      <c r="O31" s="184">
        <f t="shared" si="6"/>
        <v>0</v>
      </c>
      <c r="P31" s="184">
        <f t="shared" si="6"/>
        <v>0</v>
      </c>
      <c r="Q31" s="184">
        <f t="shared" si="6"/>
        <v>0</v>
      </c>
      <c r="R31" s="184">
        <f t="shared" si="6"/>
        <v>0</v>
      </c>
      <c r="S31" s="184">
        <f t="shared" si="6"/>
        <v>0</v>
      </c>
      <c r="T31" s="184">
        <f t="shared" si="6"/>
        <v>0</v>
      </c>
      <c r="U31" s="184">
        <f t="shared" si="6"/>
        <v>0</v>
      </c>
      <c r="V31" s="184">
        <f t="shared" si="6"/>
        <v>0</v>
      </c>
      <c r="W31" s="184">
        <f t="shared" si="6"/>
        <v>0</v>
      </c>
      <c r="X31" s="79"/>
    </row>
    <row r="32" spans="2:24" ht="15.6" customHeight="1" outlineLevel="1">
      <c r="B32" s="79"/>
      <c r="C32" s="273"/>
      <c r="D32" s="275" t="s">
        <v>237</v>
      </c>
      <c r="E32" s="154" t="s">
        <v>233</v>
      </c>
      <c r="F32" s="79"/>
      <c r="G32" s="148" t="s">
        <v>134</v>
      </c>
      <c r="H32" s="79"/>
      <c r="I32" s="149"/>
      <c r="J32" s="149"/>
      <c r="K32" s="184">
        <f>IF(ISERROR(('1-Inputuri'!L75+'1-Inputuri'!L112)*'2-Buget cerere'!$E$78/'2-Buget cerere'!$E$72),0,('1-Inputuri'!L75+'1-Inputuri'!L112)*'2-Buget cerere'!$E$78/'2-Buget cerere'!$E$72)</f>
        <v>0</v>
      </c>
      <c r="L32" s="184">
        <f>IF(ISERROR(('1-Inputuri'!M75+'1-Inputuri'!M112)*'2-Buget cerere'!$E$78/'2-Buget cerere'!$E$72),0,('1-Inputuri'!M75+'1-Inputuri'!M112)*'2-Buget cerere'!$E$78/'2-Buget cerere'!$E$72)</f>
        <v>0</v>
      </c>
      <c r="M32" s="184">
        <f>IF(ISERROR(('1-Inputuri'!N75+'1-Inputuri'!N112)*'2-Buget cerere'!$E$78/'2-Buget cerere'!$E$72),0,('1-Inputuri'!N75+'1-Inputuri'!N112)*'2-Buget cerere'!$E$78/'2-Buget cerere'!$E$72)</f>
        <v>0</v>
      </c>
      <c r="N32" s="184">
        <f>IF(ISERROR(('1-Inputuri'!O75+'1-Inputuri'!O112)*'2-Buget cerere'!$E$78/'2-Buget cerere'!$E$72),0,('1-Inputuri'!O75+'1-Inputuri'!O112)*'2-Buget cerere'!$E$78/'2-Buget cerere'!$E$72)</f>
        <v>0</v>
      </c>
      <c r="O32" s="184">
        <f>IF(ISERROR(('1-Inputuri'!P75+'1-Inputuri'!P112)*'2-Buget cerere'!$E$78/'2-Buget cerere'!$E$72),0,('1-Inputuri'!P75+'1-Inputuri'!P112)*'2-Buget cerere'!$E$78/'2-Buget cerere'!$E$72)</f>
        <v>0</v>
      </c>
      <c r="P32" s="184">
        <f>IF(ISERROR(('1-Inputuri'!Q75+'1-Inputuri'!Q112)*'2-Buget cerere'!$E$78/'2-Buget cerere'!$E$72),0,('1-Inputuri'!Q75+'1-Inputuri'!Q112)*'2-Buget cerere'!$E$78/'2-Buget cerere'!$E$72)</f>
        <v>0</v>
      </c>
      <c r="Q32" s="184">
        <f>IF(ISERROR(('1-Inputuri'!R75+'1-Inputuri'!R112)*'2-Buget cerere'!$E$78/'2-Buget cerere'!$E$72),0,('1-Inputuri'!R75+'1-Inputuri'!R112)*'2-Buget cerere'!$E$78/'2-Buget cerere'!$E$72)</f>
        <v>0</v>
      </c>
      <c r="R32" s="184">
        <f>IF(ISERROR(('1-Inputuri'!S75+'1-Inputuri'!S112)*'2-Buget cerere'!$E$78/'2-Buget cerere'!$E$72),0,('1-Inputuri'!S75+'1-Inputuri'!S112)*'2-Buget cerere'!$E$78/'2-Buget cerere'!$E$72)</f>
        <v>0</v>
      </c>
      <c r="S32" s="184">
        <f>IF(ISERROR(('1-Inputuri'!T75+'1-Inputuri'!T112)*'2-Buget cerere'!$E$78/'2-Buget cerere'!$E$72),0,('1-Inputuri'!T75+'1-Inputuri'!T112)*'2-Buget cerere'!$E$78/'2-Buget cerere'!$E$72)</f>
        <v>0</v>
      </c>
      <c r="T32" s="184">
        <f>IF(ISERROR(('1-Inputuri'!U75+'1-Inputuri'!U112)*'2-Buget cerere'!$E$78/'2-Buget cerere'!$E$72),0,('1-Inputuri'!U75+'1-Inputuri'!U112)*'2-Buget cerere'!$E$78/'2-Buget cerere'!$E$72)</f>
        <v>0</v>
      </c>
      <c r="U32" s="184">
        <f>IF(ISERROR(('1-Inputuri'!V75+'1-Inputuri'!V112)*'2-Buget cerere'!$E$78/'2-Buget cerere'!$E$72),0,('1-Inputuri'!V75+'1-Inputuri'!V112)*'2-Buget cerere'!$E$78/'2-Buget cerere'!$E$72)</f>
        <v>0</v>
      </c>
      <c r="V32" s="184">
        <f>IF(ISERROR(('1-Inputuri'!W75+'1-Inputuri'!W112)*'2-Buget cerere'!$E$78/'2-Buget cerere'!$E$72),0,('1-Inputuri'!W75+'1-Inputuri'!W112)*'2-Buget cerere'!$E$78/'2-Buget cerere'!$E$72)</f>
        <v>0</v>
      </c>
      <c r="W32" s="184">
        <f>IF(ISERROR(('1-Inputuri'!X75+'1-Inputuri'!X112)*'2-Buget cerere'!$E$78/'2-Buget cerere'!$E$72),0,('1-Inputuri'!X75+'1-Inputuri'!X112)*'2-Buget cerere'!$E$78/'2-Buget cerere'!$E$72)</f>
        <v>0</v>
      </c>
      <c r="X32" s="79"/>
    </row>
    <row r="33" spans="2:24" ht="15.6" customHeight="1" outlineLevel="1">
      <c r="B33" s="79"/>
      <c r="C33" s="273"/>
      <c r="D33" s="275" t="s">
        <v>166</v>
      </c>
      <c r="E33" s="154" t="s">
        <v>233</v>
      </c>
      <c r="F33" s="79"/>
      <c r="G33" s="148" t="s">
        <v>134</v>
      </c>
      <c r="H33" s="79"/>
      <c r="I33" s="149"/>
      <c r="J33" s="149"/>
      <c r="K33" s="149"/>
      <c r="L33" s="149"/>
      <c r="M33" s="149"/>
      <c r="N33" s="149"/>
      <c r="O33" s="149"/>
      <c r="P33" s="149"/>
      <c r="Q33" s="149"/>
      <c r="R33" s="149"/>
      <c r="S33" s="149"/>
      <c r="T33" s="149"/>
      <c r="U33" s="149"/>
      <c r="V33" s="149"/>
      <c r="W33" s="149"/>
      <c r="X33" s="79"/>
    </row>
    <row r="34" spans="2:24" outlineLevel="2">
      <c r="B34" s="79"/>
      <c r="C34" s="273"/>
      <c r="D34" s="367" t="s">
        <v>239</v>
      </c>
      <c r="E34" s="368"/>
      <c r="F34" s="79"/>
      <c r="G34" s="148" t="s">
        <v>134</v>
      </c>
      <c r="H34" s="79"/>
      <c r="I34" s="187">
        <f>I20+I25-I26+I27+I28+I29+I30+I31</f>
        <v>0</v>
      </c>
      <c r="J34" s="187">
        <f t="shared" ref="J34:W34" si="7">J20+J25-J26+J27+J28+J29+J30+J31</f>
        <v>0</v>
      </c>
      <c r="K34" s="187">
        <f t="shared" si="7"/>
        <v>0</v>
      </c>
      <c r="L34" s="187">
        <f t="shared" si="7"/>
        <v>0</v>
      </c>
      <c r="M34" s="187">
        <f t="shared" si="7"/>
        <v>0</v>
      </c>
      <c r="N34" s="187">
        <f t="shared" si="7"/>
        <v>0</v>
      </c>
      <c r="O34" s="187">
        <f t="shared" si="7"/>
        <v>0</v>
      </c>
      <c r="P34" s="187">
        <f t="shared" si="7"/>
        <v>0</v>
      </c>
      <c r="Q34" s="187">
        <f t="shared" si="7"/>
        <v>0</v>
      </c>
      <c r="R34" s="187">
        <f t="shared" si="7"/>
        <v>0</v>
      </c>
      <c r="S34" s="187">
        <f t="shared" si="7"/>
        <v>0</v>
      </c>
      <c r="T34" s="187">
        <f t="shared" si="7"/>
        <v>0</v>
      </c>
      <c r="U34" s="187">
        <f t="shared" si="7"/>
        <v>0</v>
      </c>
      <c r="V34" s="187">
        <f t="shared" si="7"/>
        <v>0</v>
      </c>
      <c r="W34" s="187">
        <f t="shared" si="7"/>
        <v>0</v>
      </c>
      <c r="X34" s="79"/>
    </row>
    <row r="35" spans="2:24" outlineLevel="2">
      <c r="B35" s="79"/>
      <c r="C35" s="273">
        <v>8</v>
      </c>
      <c r="D35" s="276" t="s">
        <v>240</v>
      </c>
      <c r="E35" s="154" t="s">
        <v>234</v>
      </c>
      <c r="F35" s="79"/>
      <c r="G35" s="148" t="s">
        <v>134</v>
      </c>
      <c r="H35" s="79"/>
      <c r="I35" s="149"/>
      <c r="J35" s="149"/>
      <c r="K35" s="149"/>
      <c r="L35" s="149"/>
      <c r="M35" s="149"/>
      <c r="N35" s="149"/>
      <c r="O35" s="149"/>
      <c r="P35" s="149"/>
      <c r="Q35" s="149"/>
      <c r="R35" s="149"/>
      <c r="S35" s="149"/>
      <c r="T35" s="149"/>
      <c r="U35" s="149"/>
      <c r="V35" s="149"/>
      <c r="W35" s="149"/>
      <c r="X35" s="79"/>
    </row>
    <row r="36" spans="2:24" outlineLevel="2">
      <c r="B36" s="79"/>
      <c r="C36" s="273"/>
      <c r="D36" s="276" t="s">
        <v>241</v>
      </c>
      <c r="E36" s="154" t="s">
        <v>234</v>
      </c>
      <c r="F36" s="79"/>
      <c r="G36" s="148" t="s">
        <v>134</v>
      </c>
      <c r="H36" s="79"/>
      <c r="I36" s="149"/>
      <c r="J36" s="149"/>
      <c r="K36" s="149"/>
      <c r="L36" s="149"/>
      <c r="M36" s="149"/>
      <c r="N36" s="149"/>
      <c r="O36" s="149"/>
      <c r="P36" s="149"/>
      <c r="Q36" s="149"/>
      <c r="R36" s="149"/>
      <c r="S36" s="149"/>
      <c r="T36" s="149"/>
      <c r="U36" s="149"/>
      <c r="V36" s="149"/>
      <c r="W36" s="149"/>
      <c r="X36" s="79"/>
    </row>
    <row r="37" spans="2:24" outlineLevel="2">
      <c r="B37" s="79"/>
      <c r="C37" s="273"/>
      <c r="D37" s="276" t="s">
        <v>242</v>
      </c>
      <c r="E37" s="154" t="s">
        <v>234</v>
      </c>
      <c r="F37" s="79"/>
      <c r="G37" s="148" t="s">
        <v>134</v>
      </c>
      <c r="H37" s="79"/>
      <c r="I37" s="149"/>
      <c r="J37" s="149"/>
      <c r="K37" s="149"/>
      <c r="L37" s="149"/>
      <c r="M37" s="149"/>
      <c r="N37" s="149"/>
      <c r="O37" s="149"/>
      <c r="P37" s="149"/>
      <c r="Q37" s="149"/>
      <c r="R37" s="149"/>
      <c r="S37" s="149"/>
      <c r="T37" s="149"/>
      <c r="U37" s="149"/>
      <c r="V37" s="149"/>
      <c r="W37" s="149"/>
      <c r="X37" s="79"/>
    </row>
    <row r="38" spans="2:24" outlineLevel="2">
      <c r="B38" s="79"/>
      <c r="C38" s="273"/>
      <c r="D38" s="276" t="s">
        <v>243</v>
      </c>
      <c r="E38" s="154" t="s">
        <v>234</v>
      </c>
      <c r="F38" s="79"/>
      <c r="G38" s="148" t="s">
        <v>134</v>
      </c>
      <c r="H38" s="79"/>
      <c r="I38" s="149"/>
      <c r="J38" s="149"/>
      <c r="K38" s="149"/>
      <c r="L38" s="149"/>
      <c r="M38" s="149"/>
      <c r="N38" s="149"/>
      <c r="O38" s="149"/>
      <c r="P38" s="149"/>
      <c r="Q38" s="149"/>
      <c r="R38" s="149"/>
      <c r="S38" s="149"/>
      <c r="T38" s="149"/>
      <c r="U38" s="149"/>
      <c r="V38" s="149"/>
      <c r="W38" s="149"/>
      <c r="X38" s="79"/>
    </row>
    <row r="39" spans="2:24" outlineLevel="2">
      <c r="B39" s="79"/>
      <c r="C39" s="273"/>
      <c r="D39" s="276" t="s">
        <v>244</v>
      </c>
      <c r="E39" s="154" t="s">
        <v>233</v>
      </c>
      <c r="F39" s="79"/>
      <c r="G39" s="148" t="s">
        <v>134</v>
      </c>
      <c r="H39" s="79"/>
      <c r="I39" s="149"/>
      <c r="J39" s="149"/>
      <c r="K39" s="149"/>
      <c r="L39" s="149"/>
      <c r="M39" s="149"/>
      <c r="N39" s="149"/>
      <c r="O39" s="149"/>
      <c r="P39" s="149"/>
      <c r="Q39" s="149"/>
      <c r="R39" s="149"/>
      <c r="S39" s="149"/>
      <c r="T39" s="149"/>
      <c r="U39" s="149"/>
      <c r="V39" s="149"/>
      <c r="W39" s="149"/>
      <c r="X39" s="79"/>
    </row>
    <row r="40" spans="2:24" outlineLevel="2">
      <c r="B40" s="79"/>
      <c r="C40" s="273">
        <v>9</v>
      </c>
      <c r="D40" s="276" t="s">
        <v>245</v>
      </c>
      <c r="E40" s="154" t="s">
        <v>234</v>
      </c>
      <c r="F40" s="79"/>
      <c r="G40" s="148" t="s">
        <v>134</v>
      </c>
      <c r="H40" s="79"/>
      <c r="I40" s="149"/>
      <c r="J40" s="149"/>
      <c r="K40" s="149"/>
      <c r="L40" s="149"/>
      <c r="M40" s="149"/>
      <c r="N40" s="149"/>
      <c r="O40" s="149"/>
      <c r="P40" s="149"/>
      <c r="Q40" s="149"/>
      <c r="R40" s="149"/>
      <c r="S40" s="149"/>
      <c r="T40" s="149"/>
      <c r="U40" s="149"/>
      <c r="V40" s="149"/>
      <c r="W40" s="149"/>
      <c r="X40" s="79"/>
    </row>
    <row r="41" spans="2:24" outlineLevel="2">
      <c r="B41" s="79"/>
      <c r="C41" s="273">
        <v>10</v>
      </c>
      <c r="D41" s="276" t="s">
        <v>246</v>
      </c>
      <c r="E41" s="154" t="s">
        <v>234</v>
      </c>
      <c r="F41" s="79"/>
      <c r="G41" s="148" t="s">
        <v>134</v>
      </c>
      <c r="H41" s="79"/>
      <c r="I41" s="184">
        <f>I42-I43</f>
        <v>0</v>
      </c>
      <c r="J41" s="184">
        <f t="shared" ref="J41:W41" si="8">J42-J43</f>
        <v>0</v>
      </c>
      <c r="K41" s="184">
        <f t="shared" si="8"/>
        <v>0</v>
      </c>
      <c r="L41" s="184">
        <f t="shared" si="8"/>
        <v>0</v>
      </c>
      <c r="M41" s="184">
        <f t="shared" si="8"/>
        <v>0</v>
      </c>
      <c r="N41" s="184">
        <f t="shared" si="8"/>
        <v>0</v>
      </c>
      <c r="O41" s="184">
        <f t="shared" si="8"/>
        <v>0</v>
      </c>
      <c r="P41" s="184">
        <f t="shared" si="8"/>
        <v>0</v>
      </c>
      <c r="Q41" s="184">
        <f t="shared" si="8"/>
        <v>0</v>
      </c>
      <c r="R41" s="184">
        <f t="shared" si="8"/>
        <v>0</v>
      </c>
      <c r="S41" s="184">
        <f t="shared" si="8"/>
        <v>0</v>
      </c>
      <c r="T41" s="184">
        <f t="shared" si="8"/>
        <v>0</v>
      </c>
      <c r="U41" s="184">
        <f t="shared" si="8"/>
        <v>0</v>
      </c>
      <c r="V41" s="184">
        <f t="shared" si="8"/>
        <v>0</v>
      </c>
      <c r="W41" s="184">
        <f t="shared" si="8"/>
        <v>0</v>
      </c>
      <c r="X41" s="79"/>
    </row>
    <row r="42" spans="2:24" outlineLevel="2">
      <c r="B42" s="79"/>
      <c r="C42" s="273"/>
      <c r="D42" s="276" t="s">
        <v>247</v>
      </c>
      <c r="E42" s="154" t="s">
        <v>234</v>
      </c>
      <c r="F42" s="79"/>
      <c r="G42" s="148" t="s">
        <v>134</v>
      </c>
      <c r="H42" s="79"/>
      <c r="I42" s="149"/>
      <c r="J42" s="149"/>
      <c r="K42" s="184">
        <f>'1-Inputuri'!L75+'1-Inputuri'!L77+'1-Inputuri'!L112+'1-Inputuri'!L114</f>
        <v>0</v>
      </c>
      <c r="L42" s="184">
        <f>'1-Inputuri'!M75+'1-Inputuri'!M77+'1-Inputuri'!M112+'1-Inputuri'!M114</f>
        <v>0</v>
      </c>
      <c r="M42" s="184">
        <f>'1-Inputuri'!N75+'1-Inputuri'!N77+'1-Inputuri'!N112+'1-Inputuri'!N114</f>
        <v>0</v>
      </c>
      <c r="N42" s="184">
        <f>'1-Inputuri'!O75+'1-Inputuri'!O77+'1-Inputuri'!O112+'1-Inputuri'!O114</f>
        <v>0</v>
      </c>
      <c r="O42" s="184">
        <f>'1-Inputuri'!P75+'1-Inputuri'!P77+'1-Inputuri'!P112+'1-Inputuri'!P114</f>
        <v>0</v>
      </c>
      <c r="P42" s="184">
        <f>'1-Inputuri'!Q75+'1-Inputuri'!Q77+'1-Inputuri'!Q112+'1-Inputuri'!Q114</f>
        <v>0</v>
      </c>
      <c r="Q42" s="184">
        <f>'1-Inputuri'!R75+'1-Inputuri'!R77+'1-Inputuri'!R112+'1-Inputuri'!R114</f>
        <v>0</v>
      </c>
      <c r="R42" s="184">
        <f>'1-Inputuri'!S75+'1-Inputuri'!S77+'1-Inputuri'!S112+'1-Inputuri'!S114</f>
        <v>0</v>
      </c>
      <c r="S42" s="184">
        <f>'1-Inputuri'!T75+'1-Inputuri'!T77+'1-Inputuri'!T112+'1-Inputuri'!T114</f>
        <v>0</v>
      </c>
      <c r="T42" s="184">
        <f>'1-Inputuri'!U75+'1-Inputuri'!U77+'1-Inputuri'!U112+'1-Inputuri'!U114</f>
        <v>0</v>
      </c>
      <c r="U42" s="184">
        <f>'1-Inputuri'!V75+'1-Inputuri'!V77+'1-Inputuri'!V112+'1-Inputuri'!V114</f>
        <v>0</v>
      </c>
      <c r="V42" s="184">
        <f>'1-Inputuri'!W75+'1-Inputuri'!W77+'1-Inputuri'!W112+'1-Inputuri'!W114</f>
        <v>0</v>
      </c>
      <c r="W42" s="184">
        <f>'1-Inputuri'!X75+'1-Inputuri'!X77+'1-Inputuri'!X112+'1-Inputuri'!X114</f>
        <v>0</v>
      </c>
      <c r="X42" s="79"/>
    </row>
    <row r="43" spans="2:24" outlineLevel="2">
      <c r="B43" s="79"/>
      <c r="C43" s="273"/>
      <c r="D43" s="276" t="s">
        <v>248</v>
      </c>
      <c r="E43" s="154" t="s">
        <v>233</v>
      </c>
      <c r="F43" s="79"/>
      <c r="G43" s="148" t="s">
        <v>134</v>
      </c>
      <c r="H43" s="79"/>
      <c r="I43" s="149"/>
      <c r="J43" s="149"/>
      <c r="K43" s="149"/>
      <c r="L43" s="149"/>
      <c r="M43" s="149"/>
      <c r="N43" s="149"/>
      <c r="O43" s="149"/>
      <c r="P43" s="149"/>
      <c r="Q43" s="149"/>
      <c r="R43" s="149"/>
      <c r="S43" s="149"/>
      <c r="T43" s="149"/>
      <c r="U43" s="149"/>
      <c r="V43" s="149"/>
      <c r="W43" s="149"/>
      <c r="X43" s="79"/>
    </row>
    <row r="44" spans="2:24" outlineLevel="2">
      <c r="B44" s="79"/>
      <c r="C44" s="273"/>
      <c r="D44" s="276" t="s">
        <v>249</v>
      </c>
      <c r="E44" s="154" t="s">
        <v>234</v>
      </c>
      <c r="F44" s="79"/>
      <c r="G44" s="148" t="s">
        <v>134</v>
      </c>
      <c r="H44" s="79"/>
      <c r="I44" s="184">
        <f>I45-I46</f>
        <v>0</v>
      </c>
      <c r="J44" s="184">
        <f t="shared" ref="J44:W44" si="9">J45-J46</f>
        <v>0</v>
      </c>
      <c r="K44" s="184">
        <f t="shared" si="9"/>
        <v>0</v>
      </c>
      <c r="L44" s="184">
        <f t="shared" si="9"/>
        <v>0</v>
      </c>
      <c r="M44" s="184">
        <f t="shared" si="9"/>
        <v>0</v>
      </c>
      <c r="N44" s="184">
        <f t="shared" si="9"/>
        <v>0</v>
      </c>
      <c r="O44" s="184">
        <f t="shared" si="9"/>
        <v>0</v>
      </c>
      <c r="P44" s="184">
        <f t="shared" si="9"/>
        <v>0</v>
      </c>
      <c r="Q44" s="184">
        <f t="shared" si="9"/>
        <v>0</v>
      </c>
      <c r="R44" s="184">
        <f t="shared" si="9"/>
        <v>0</v>
      </c>
      <c r="S44" s="184">
        <f t="shared" si="9"/>
        <v>0</v>
      </c>
      <c r="T44" s="184">
        <f t="shared" si="9"/>
        <v>0</v>
      </c>
      <c r="U44" s="184">
        <f t="shared" si="9"/>
        <v>0</v>
      </c>
      <c r="V44" s="184">
        <f t="shared" si="9"/>
        <v>0</v>
      </c>
      <c r="W44" s="184">
        <f t="shared" si="9"/>
        <v>0</v>
      </c>
      <c r="X44" s="79"/>
    </row>
    <row r="45" spans="2:24" outlineLevel="2">
      <c r="B45" s="79"/>
      <c r="C45" s="273"/>
      <c r="D45" s="276" t="s">
        <v>247</v>
      </c>
      <c r="E45" s="154" t="s">
        <v>234</v>
      </c>
      <c r="F45" s="79"/>
      <c r="G45" s="148" t="s">
        <v>134</v>
      </c>
      <c r="H45" s="79"/>
      <c r="I45" s="149"/>
      <c r="J45" s="149"/>
      <c r="K45" s="149"/>
      <c r="L45" s="149"/>
      <c r="M45" s="149"/>
      <c r="N45" s="149"/>
      <c r="O45" s="149"/>
      <c r="P45" s="149"/>
      <c r="Q45" s="149"/>
      <c r="R45" s="149"/>
      <c r="S45" s="149"/>
      <c r="T45" s="149"/>
      <c r="U45" s="149"/>
      <c r="V45" s="149"/>
      <c r="W45" s="149"/>
      <c r="X45" s="79"/>
    </row>
    <row r="46" spans="2:24" outlineLevel="2">
      <c r="B46" s="79"/>
      <c r="C46" s="273"/>
      <c r="D46" s="276" t="s">
        <v>248</v>
      </c>
      <c r="E46" s="154" t="s">
        <v>233</v>
      </c>
      <c r="F46" s="79"/>
      <c r="G46" s="148" t="s">
        <v>134</v>
      </c>
      <c r="H46" s="79"/>
      <c r="I46" s="149"/>
      <c r="J46" s="149"/>
      <c r="K46" s="149"/>
      <c r="L46" s="149"/>
      <c r="M46" s="149"/>
      <c r="N46" s="149"/>
      <c r="O46" s="149"/>
      <c r="P46" s="149"/>
      <c r="Q46" s="149"/>
      <c r="R46" s="149"/>
      <c r="S46" s="149"/>
      <c r="T46" s="149"/>
      <c r="U46" s="149"/>
      <c r="V46" s="149"/>
      <c r="W46" s="149"/>
      <c r="X46" s="79"/>
    </row>
    <row r="47" spans="2:24" outlineLevel="2">
      <c r="B47" s="79"/>
      <c r="C47" s="273">
        <v>11</v>
      </c>
      <c r="D47" s="276" t="s">
        <v>250</v>
      </c>
      <c r="E47" s="154" t="s">
        <v>234</v>
      </c>
      <c r="F47" s="79"/>
      <c r="G47" s="148" t="s">
        <v>134</v>
      </c>
      <c r="H47" s="79"/>
      <c r="I47" s="149"/>
      <c r="J47" s="149"/>
      <c r="K47" s="149"/>
      <c r="L47" s="149"/>
      <c r="M47" s="149"/>
      <c r="N47" s="149"/>
      <c r="O47" s="149"/>
      <c r="P47" s="149"/>
      <c r="Q47" s="149"/>
      <c r="R47" s="149"/>
      <c r="S47" s="149"/>
      <c r="T47" s="149"/>
      <c r="U47" s="149"/>
      <c r="V47" s="149"/>
      <c r="W47" s="149"/>
      <c r="X47" s="79"/>
    </row>
    <row r="48" spans="2:24" outlineLevel="2">
      <c r="B48" s="79"/>
      <c r="C48" s="273"/>
      <c r="D48" s="367" t="s">
        <v>251</v>
      </c>
      <c r="E48" s="368"/>
      <c r="F48" s="79"/>
      <c r="G48" s="148" t="s">
        <v>134</v>
      </c>
      <c r="H48" s="79"/>
      <c r="I48" s="187">
        <f>I35+I36+I37+I38-I39+I40+I41+I44+I47</f>
        <v>0</v>
      </c>
      <c r="J48" s="187">
        <f t="shared" ref="J48:W48" si="10">J35+J36+J37+J38-J39+J40+J41+J44+J47</f>
        <v>0</v>
      </c>
      <c r="K48" s="187">
        <f t="shared" si="10"/>
        <v>0</v>
      </c>
      <c r="L48" s="187">
        <f t="shared" si="10"/>
        <v>0</v>
      </c>
      <c r="M48" s="187">
        <f t="shared" si="10"/>
        <v>0</v>
      </c>
      <c r="N48" s="187">
        <f t="shared" si="10"/>
        <v>0</v>
      </c>
      <c r="O48" s="187">
        <f t="shared" si="10"/>
        <v>0</v>
      </c>
      <c r="P48" s="187">
        <f t="shared" si="10"/>
        <v>0</v>
      </c>
      <c r="Q48" s="187">
        <f t="shared" si="10"/>
        <v>0</v>
      </c>
      <c r="R48" s="187">
        <f t="shared" si="10"/>
        <v>0</v>
      </c>
      <c r="S48" s="187">
        <f t="shared" si="10"/>
        <v>0</v>
      </c>
      <c r="T48" s="187">
        <f t="shared" si="10"/>
        <v>0</v>
      </c>
      <c r="U48" s="187">
        <f t="shared" si="10"/>
        <v>0</v>
      </c>
      <c r="V48" s="187">
        <f t="shared" si="10"/>
        <v>0</v>
      </c>
      <c r="W48" s="187">
        <f t="shared" si="10"/>
        <v>0</v>
      </c>
      <c r="X48" s="79"/>
    </row>
    <row r="49" spans="2:24" outlineLevel="2">
      <c r="B49" s="79"/>
      <c r="C49" s="273"/>
      <c r="D49" s="369" t="s">
        <v>253</v>
      </c>
      <c r="E49" s="370"/>
      <c r="F49" s="90"/>
      <c r="G49" s="148" t="s">
        <v>134</v>
      </c>
      <c r="H49" s="79"/>
      <c r="I49" s="187">
        <f>IF(I34&gt;=I48,I34-I48,0)</f>
        <v>0</v>
      </c>
      <c r="J49" s="187">
        <f t="shared" ref="J49:W49" si="11">IF(J34&gt;=J48,J34-J48,0)</f>
        <v>0</v>
      </c>
      <c r="K49" s="187">
        <f t="shared" si="11"/>
        <v>0</v>
      </c>
      <c r="L49" s="187">
        <f t="shared" si="11"/>
        <v>0</v>
      </c>
      <c r="M49" s="187">
        <f t="shared" si="11"/>
        <v>0</v>
      </c>
      <c r="N49" s="187">
        <f t="shared" si="11"/>
        <v>0</v>
      </c>
      <c r="O49" s="187">
        <f t="shared" si="11"/>
        <v>0</v>
      </c>
      <c r="P49" s="187">
        <f t="shared" si="11"/>
        <v>0</v>
      </c>
      <c r="Q49" s="187">
        <f t="shared" si="11"/>
        <v>0</v>
      </c>
      <c r="R49" s="187">
        <f t="shared" si="11"/>
        <v>0</v>
      </c>
      <c r="S49" s="187">
        <f t="shared" si="11"/>
        <v>0</v>
      </c>
      <c r="T49" s="187">
        <f t="shared" si="11"/>
        <v>0</v>
      </c>
      <c r="U49" s="187">
        <f t="shared" si="11"/>
        <v>0</v>
      </c>
      <c r="V49" s="187">
        <f t="shared" si="11"/>
        <v>0</v>
      </c>
      <c r="W49" s="187">
        <f t="shared" si="11"/>
        <v>0</v>
      </c>
      <c r="X49" s="79"/>
    </row>
    <row r="50" spans="2:24" outlineLevel="2">
      <c r="B50" s="79"/>
      <c r="C50" s="273"/>
      <c r="D50" s="369" t="s">
        <v>252</v>
      </c>
      <c r="E50" s="370"/>
      <c r="F50" s="79"/>
      <c r="G50" s="148" t="s">
        <v>134</v>
      </c>
      <c r="H50" s="79"/>
      <c r="I50" s="187">
        <f>IF(I34&gt;=I48,0,I48-I34)</f>
        <v>0</v>
      </c>
      <c r="J50" s="187">
        <f t="shared" ref="J50:W50" si="12">IF(J34&gt;=J48,0,J48-J34)</f>
        <v>0</v>
      </c>
      <c r="K50" s="187">
        <f t="shared" si="12"/>
        <v>0</v>
      </c>
      <c r="L50" s="187">
        <f t="shared" si="12"/>
        <v>0</v>
      </c>
      <c r="M50" s="187">
        <f t="shared" si="12"/>
        <v>0</v>
      </c>
      <c r="N50" s="187">
        <f t="shared" si="12"/>
        <v>0</v>
      </c>
      <c r="O50" s="187">
        <f t="shared" si="12"/>
        <v>0</v>
      </c>
      <c r="P50" s="187">
        <f t="shared" si="12"/>
        <v>0</v>
      </c>
      <c r="Q50" s="187">
        <f t="shared" si="12"/>
        <v>0</v>
      </c>
      <c r="R50" s="187">
        <f t="shared" si="12"/>
        <v>0</v>
      </c>
      <c r="S50" s="187">
        <f t="shared" si="12"/>
        <v>0</v>
      </c>
      <c r="T50" s="187">
        <f t="shared" si="12"/>
        <v>0</v>
      </c>
      <c r="U50" s="187">
        <f t="shared" si="12"/>
        <v>0</v>
      </c>
      <c r="V50" s="187">
        <f t="shared" si="12"/>
        <v>0</v>
      </c>
      <c r="W50" s="187">
        <f t="shared" si="12"/>
        <v>0</v>
      </c>
      <c r="X50" s="79"/>
    </row>
    <row r="51" spans="2:24" outlineLevel="2">
      <c r="B51" s="79"/>
      <c r="C51" s="273">
        <v>12</v>
      </c>
      <c r="D51" s="276" t="s">
        <v>254</v>
      </c>
      <c r="E51" s="154" t="s">
        <v>233</v>
      </c>
      <c r="F51" s="79"/>
      <c r="G51" s="148" t="s">
        <v>134</v>
      </c>
      <c r="H51" s="79"/>
      <c r="I51" s="149"/>
      <c r="J51" s="149"/>
      <c r="K51" s="149"/>
      <c r="L51" s="149"/>
      <c r="M51" s="149"/>
      <c r="N51" s="149"/>
      <c r="O51" s="149"/>
      <c r="P51" s="149"/>
      <c r="Q51" s="149"/>
      <c r="R51" s="149"/>
      <c r="S51" s="149"/>
      <c r="T51" s="149"/>
      <c r="U51" s="149"/>
      <c r="V51" s="149"/>
      <c r="W51" s="149"/>
      <c r="X51" s="79"/>
    </row>
    <row r="52" spans="2:24" outlineLevel="2">
      <c r="B52" s="79"/>
      <c r="C52" s="273">
        <v>13</v>
      </c>
      <c r="D52" s="276" t="s">
        <v>255</v>
      </c>
      <c r="E52" s="154" t="s">
        <v>233</v>
      </c>
      <c r="F52" s="79"/>
      <c r="G52" s="148" t="s">
        <v>134</v>
      </c>
      <c r="H52" s="79"/>
      <c r="I52" s="149"/>
      <c r="J52" s="149"/>
      <c r="K52" s="149"/>
      <c r="L52" s="149"/>
      <c r="M52" s="149"/>
      <c r="N52" s="149"/>
      <c r="O52" s="149"/>
      <c r="P52" s="149"/>
      <c r="Q52" s="149"/>
      <c r="R52" s="149"/>
      <c r="S52" s="149"/>
      <c r="T52" s="149"/>
      <c r="U52" s="149"/>
      <c r="V52" s="149"/>
      <c r="W52" s="149"/>
      <c r="X52" s="79"/>
    </row>
    <row r="53" spans="2:24" outlineLevel="2">
      <c r="B53" s="79"/>
      <c r="C53" s="273">
        <v>14</v>
      </c>
      <c r="D53" s="276" t="s">
        <v>256</v>
      </c>
      <c r="E53" s="154" t="s">
        <v>233</v>
      </c>
      <c r="F53" s="79"/>
      <c r="G53" s="148" t="s">
        <v>134</v>
      </c>
      <c r="H53" s="79"/>
      <c r="I53" s="149"/>
      <c r="J53" s="149"/>
      <c r="K53" s="149"/>
      <c r="L53" s="149"/>
      <c r="M53" s="149"/>
      <c r="N53" s="149"/>
      <c r="O53" s="149"/>
      <c r="P53" s="149"/>
      <c r="Q53" s="149"/>
      <c r="R53" s="149"/>
      <c r="S53" s="149"/>
      <c r="T53" s="149"/>
      <c r="U53" s="149"/>
      <c r="V53" s="149"/>
      <c r="W53" s="149"/>
      <c r="X53" s="79"/>
    </row>
    <row r="54" spans="2:24" outlineLevel="2">
      <c r="B54" s="79"/>
      <c r="C54" s="273">
        <v>15</v>
      </c>
      <c r="D54" s="276" t="s">
        <v>257</v>
      </c>
      <c r="E54" s="154" t="s">
        <v>233</v>
      </c>
      <c r="F54" s="79"/>
      <c r="G54" s="148" t="s">
        <v>134</v>
      </c>
      <c r="H54" s="79"/>
      <c r="I54" s="149"/>
      <c r="J54" s="149"/>
      <c r="K54" s="149"/>
      <c r="L54" s="149"/>
      <c r="M54" s="149"/>
      <c r="N54" s="149"/>
      <c r="O54" s="149"/>
      <c r="P54" s="149"/>
      <c r="Q54" s="149"/>
      <c r="R54" s="149"/>
      <c r="S54" s="149"/>
      <c r="T54" s="149"/>
      <c r="U54" s="149"/>
      <c r="V54" s="149"/>
      <c r="W54" s="149"/>
      <c r="X54" s="79"/>
    </row>
    <row r="55" spans="2:24" outlineLevel="2">
      <c r="B55" s="79"/>
      <c r="C55" s="273"/>
      <c r="D55" s="367" t="s">
        <v>258</v>
      </c>
      <c r="E55" s="368"/>
      <c r="F55" s="79"/>
      <c r="G55" s="148" t="s">
        <v>134</v>
      </c>
      <c r="H55" s="79"/>
      <c r="I55" s="187">
        <f>I51+I52+I53+I54</f>
        <v>0</v>
      </c>
      <c r="J55" s="187">
        <f t="shared" ref="J55:W55" si="13">J51+J52+J53+J54</f>
        <v>0</v>
      </c>
      <c r="K55" s="187">
        <f t="shared" si="13"/>
        <v>0</v>
      </c>
      <c r="L55" s="187">
        <f t="shared" si="13"/>
        <v>0</v>
      </c>
      <c r="M55" s="187">
        <f t="shared" si="13"/>
        <v>0</v>
      </c>
      <c r="N55" s="187">
        <f t="shared" si="13"/>
        <v>0</v>
      </c>
      <c r="O55" s="187">
        <f t="shared" si="13"/>
        <v>0</v>
      </c>
      <c r="P55" s="187">
        <f t="shared" si="13"/>
        <v>0</v>
      </c>
      <c r="Q55" s="187">
        <f t="shared" si="13"/>
        <v>0</v>
      </c>
      <c r="R55" s="187">
        <f t="shared" si="13"/>
        <v>0</v>
      </c>
      <c r="S55" s="187">
        <f t="shared" si="13"/>
        <v>0</v>
      </c>
      <c r="T55" s="187">
        <f t="shared" si="13"/>
        <v>0</v>
      </c>
      <c r="U55" s="187">
        <f t="shared" si="13"/>
        <v>0</v>
      </c>
      <c r="V55" s="187">
        <f t="shared" si="13"/>
        <v>0</v>
      </c>
      <c r="W55" s="187">
        <f t="shared" si="13"/>
        <v>0</v>
      </c>
      <c r="X55" s="79"/>
    </row>
    <row r="56" spans="2:24" ht="27.6" outlineLevel="2">
      <c r="B56" s="79"/>
      <c r="C56" s="273">
        <v>16</v>
      </c>
      <c r="D56" s="276" t="s">
        <v>259</v>
      </c>
      <c r="E56" s="154"/>
      <c r="F56" s="79"/>
      <c r="G56" s="148" t="s">
        <v>134</v>
      </c>
      <c r="H56" s="79"/>
      <c r="I56" s="184">
        <f>I57-I58</f>
        <v>0</v>
      </c>
      <c r="J56" s="184">
        <f t="shared" ref="J56:W56" si="14">J57-J58</f>
        <v>0</v>
      </c>
      <c r="K56" s="184">
        <f t="shared" si="14"/>
        <v>0</v>
      </c>
      <c r="L56" s="184">
        <f t="shared" si="14"/>
        <v>0</v>
      </c>
      <c r="M56" s="184">
        <f t="shared" si="14"/>
        <v>0</v>
      </c>
      <c r="N56" s="184">
        <f t="shared" si="14"/>
        <v>0</v>
      </c>
      <c r="O56" s="184">
        <f t="shared" si="14"/>
        <v>0</v>
      </c>
      <c r="P56" s="184">
        <f t="shared" si="14"/>
        <v>0</v>
      </c>
      <c r="Q56" s="184">
        <f t="shared" si="14"/>
        <v>0</v>
      </c>
      <c r="R56" s="184">
        <f t="shared" si="14"/>
        <v>0</v>
      </c>
      <c r="S56" s="184">
        <f t="shared" si="14"/>
        <v>0</v>
      </c>
      <c r="T56" s="184">
        <f t="shared" si="14"/>
        <v>0</v>
      </c>
      <c r="U56" s="184">
        <f t="shared" si="14"/>
        <v>0</v>
      </c>
      <c r="V56" s="184">
        <f t="shared" si="14"/>
        <v>0</v>
      </c>
      <c r="W56" s="184">
        <f t="shared" si="14"/>
        <v>0</v>
      </c>
      <c r="X56" s="79"/>
    </row>
    <row r="57" spans="2:24" outlineLevel="2">
      <c r="B57" s="79"/>
      <c r="C57" s="273"/>
      <c r="D57" s="276" t="s">
        <v>247</v>
      </c>
      <c r="E57" s="154" t="s">
        <v>234</v>
      </c>
      <c r="F57" s="79"/>
      <c r="G57" s="148" t="s">
        <v>134</v>
      </c>
      <c r="H57" s="79"/>
      <c r="I57" s="149"/>
      <c r="J57" s="149"/>
      <c r="K57" s="149"/>
      <c r="L57" s="149"/>
      <c r="M57" s="149"/>
      <c r="N57" s="149"/>
      <c r="O57" s="149"/>
      <c r="P57" s="149"/>
      <c r="Q57" s="149"/>
      <c r="R57" s="149"/>
      <c r="S57" s="149"/>
      <c r="T57" s="149"/>
      <c r="U57" s="149"/>
      <c r="V57" s="149"/>
      <c r="W57" s="149"/>
      <c r="X57" s="79"/>
    </row>
    <row r="58" spans="2:24" outlineLevel="2">
      <c r="B58" s="79"/>
      <c r="C58" s="273"/>
      <c r="D58" s="276" t="s">
        <v>248</v>
      </c>
      <c r="E58" s="154" t="s">
        <v>233</v>
      </c>
      <c r="F58" s="79"/>
      <c r="G58" s="148" t="s">
        <v>134</v>
      </c>
      <c r="H58" s="79"/>
      <c r="I58" s="149"/>
      <c r="J58" s="149"/>
      <c r="K58" s="149"/>
      <c r="L58" s="149"/>
      <c r="M58" s="149"/>
      <c r="N58" s="149"/>
      <c r="O58" s="149"/>
      <c r="P58" s="149"/>
      <c r="Q58" s="149"/>
      <c r="R58" s="149"/>
      <c r="S58" s="149"/>
      <c r="T58" s="149"/>
      <c r="U58" s="149"/>
      <c r="V58" s="149"/>
      <c r="W58" s="149"/>
      <c r="X58" s="79"/>
    </row>
    <row r="59" spans="2:24" outlineLevel="2">
      <c r="B59" s="79"/>
      <c r="C59" s="273">
        <v>17</v>
      </c>
      <c r="D59" s="276" t="s">
        <v>260</v>
      </c>
      <c r="E59" s="154" t="s">
        <v>234</v>
      </c>
      <c r="F59" s="79"/>
      <c r="G59" s="148" t="s">
        <v>134</v>
      </c>
      <c r="H59" s="79"/>
      <c r="I59" s="149"/>
      <c r="J59" s="149"/>
      <c r="K59" s="184">
        <f>IF(ISERROR('1-Inputuri'!L131+'1-Inputuri'!L136),0,'1-Inputuri'!L131+'1-Inputuri'!L136)</f>
        <v>0</v>
      </c>
      <c r="L59" s="184">
        <f>IF(ISERROR('1-Inputuri'!M131+'1-Inputuri'!M136),0,'1-Inputuri'!M131+'1-Inputuri'!M136)</f>
        <v>0</v>
      </c>
      <c r="M59" s="184">
        <f>IF(ISERROR('1-Inputuri'!N131+'1-Inputuri'!N136),0,'1-Inputuri'!N131+'1-Inputuri'!N136)</f>
        <v>0</v>
      </c>
      <c r="N59" s="184">
        <f>IF(ISERROR('1-Inputuri'!O131+'1-Inputuri'!O136),0,'1-Inputuri'!O131+'1-Inputuri'!O136)</f>
        <v>0</v>
      </c>
      <c r="O59" s="184">
        <f>IF(ISERROR('1-Inputuri'!P131+'1-Inputuri'!P136),0,'1-Inputuri'!P131+'1-Inputuri'!P136)</f>
        <v>0</v>
      </c>
      <c r="P59" s="184">
        <f>IF(ISERROR('1-Inputuri'!Q131+'1-Inputuri'!Q136),0,'1-Inputuri'!Q131+'1-Inputuri'!Q136)</f>
        <v>0</v>
      </c>
      <c r="Q59" s="184">
        <f>IF(ISERROR('1-Inputuri'!R131+'1-Inputuri'!R136),0,'1-Inputuri'!R131+'1-Inputuri'!R136)</f>
        <v>0</v>
      </c>
      <c r="R59" s="184">
        <f>IF(ISERROR('1-Inputuri'!S131+'1-Inputuri'!S136),0,'1-Inputuri'!S131+'1-Inputuri'!S136)</f>
        <v>0</v>
      </c>
      <c r="S59" s="184">
        <f>IF(ISERROR('1-Inputuri'!T131+'1-Inputuri'!T136),0,'1-Inputuri'!T131+'1-Inputuri'!T136)</f>
        <v>0</v>
      </c>
      <c r="T59" s="184">
        <f>IF(ISERROR('1-Inputuri'!U131+'1-Inputuri'!U136),0,'1-Inputuri'!U131+'1-Inputuri'!U136)</f>
        <v>0</v>
      </c>
      <c r="U59" s="184">
        <f>IF(ISERROR('1-Inputuri'!V131+'1-Inputuri'!V136),0,'1-Inputuri'!V131+'1-Inputuri'!V136)</f>
        <v>0</v>
      </c>
      <c r="V59" s="184">
        <f>IF(ISERROR('1-Inputuri'!W131+'1-Inputuri'!W136),0,'1-Inputuri'!W131+'1-Inputuri'!W136)</f>
        <v>0</v>
      </c>
      <c r="W59" s="184">
        <f>IF(ISERROR('1-Inputuri'!X131+'1-Inputuri'!X136),0,'1-Inputuri'!X131+'1-Inputuri'!X136)</f>
        <v>0</v>
      </c>
      <c r="X59" s="79"/>
    </row>
    <row r="60" spans="2:24" outlineLevel="2">
      <c r="B60" s="79"/>
      <c r="C60" s="273">
        <v>18</v>
      </c>
      <c r="D60" s="276" t="s">
        <v>261</v>
      </c>
      <c r="E60" s="154" t="s">
        <v>234</v>
      </c>
      <c r="F60" s="79"/>
      <c r="G60" s="148" t="s">
        <v>134</v>
      </c>
      <c r="H60" s="79"/>
      <c r="I60" s="149"/>
      <c r="J60" s="149"/>
      <c r="K60" s="149"/>
      <c r="L60" s="149"/>
      <c r="M60" s="149"/>
      <c r="N60" s="149"/>
      <c r="O60" s="149"/>
      <c r="P60" s="149"/>
      <c r="Q60" s="149"/>
      <c r="R60" s="149"/>
      <c r="S60" s="149"/>
      <c r="T60" s="149"/>
      <c r="U60" s="149"/>
      <c r="V60" s="149"/>
      <c r="W60" s="149"/>
      <c r="X60" s="79"/>
    </row>
    <row r="61" spans="2:24" outlineLevel="2">
      <c r="B61" s="79"/>
      <c r="C61" s="273"/>
      <c r="D61" s="367" t="s">
        <v>262</v>
      </c>
      <c r="E61" s="368"/>
      <c r="F61" s="79"/>
      <c r="G61" s="148" t="s">
        <v>134</v>
      </c>
      <c r="H61" s="79"/>
      <c r="I61" s="187">
        <f>I56+I59+I60</f>
        <v>0</v>
      </c>
      <c r="J61" s="187">
        <f t="shared" ref="J61" si="15">J56+J59+J60</f>
        <v>0</v>
      </c>
      <c r="K61" s="187">
        <f>IF(ISERROR(K56+K59+K60),"",K56+K59+K60)</f>
        <v>0</v>
      </c>
      <c r="L61" s="187">
        <f t="shared" ref="L61:W61" si="16">IF(ISERROR(L56+L59+L60),"",L56+L59+L60)</f>
        <v>0</v>
      </c>
      <c r="M61" s="187">
        <f t="shared" si="16"/>
        <v>0</v>
      </c>
      <c r="N61" s="187">
        <f t="shared" si="16"/>
        <v>0</v>
      </c>
      <c r="O61" s="187">
        <f t="shared" si="16"/>
        <v>0</v>
      </c>
      <c r="P61" s="187">
        <f t="shared" si="16"/>
        <v>0</v>
      </c>
      <c r="Q61" s="187">
        <f t="shared" si="16"/>
        <v>0</v>
      </c>
      <c r="R61" s="187">
        <f t="shared" si="16"/>
        <v>0</v>
      </c>
      <c r="S61" s="187">
        <f t="shared" si="16"/>
        <v>0</v>
      </c>
      <c r="T61" s="187">
        <f t="shared" si="16"/>
        <v>0</v>
      </c>
      <c r="U61" s="187">
        <f t="shared" si="16"/>
        <v>0</v>
      </c>
      <c r="V61" s="187">
        <f t="shared" si="16"/>
        <v>0</v>
      </c>
      <c r="W61" s="187">
        <f t="shared" si="16"/>
        <v>0</v>
      </c>
      <c r="X61" s="79"/>
    </row>
    <row r="62" spans="2:24" outlineLevel="2">
      <c r="B62" s="79"/>
      <c r="C62" s="273"/>
      <c r="D62" s="369" t="s">
        <v>263</v>
      </c>
      <c r="E62" s="370"/>
      <c r="F62" s="79"/>
      <c r="G62" s="148" t="s">
        <v>134</v>
      </c>
      <c r="H62" s="79"/>
      <c r="I62" s="187">
        <f>IF(I55&gt;=I61,I55-I61,0)</f>
        <v>0</v>
      </c>
      <c r="J62" s="187">
        <f t="shared" ref="J62:W62" si="17">IF(J55&gt;=J61,J55-J61,0)</f>
        <v>0</v>
      </c>
      <c r="K62" s="187">
        <f t="shared" si="17"/>
        <v>0</v>
      </c>
      <c r="L62" s="187">
        <f t="shared" si="17"/>
        <v>0</v>
      </c>
      <c r="M62" s="187">
        <f t="shared" si="17"/>
        <v>0</v>
      </c>
      <c r="N62" s="187">
        <f t="shared" si="17"/>
        <v>0</v>
      </c>
      <c r="O62" s="187">
        <f t="shared" si="17"/>
        <v>0</v>
      </c>
      <c r="P62" s="187">
        <f t="shared" si="17"/>
        <v>0</v>
      </c>
      <c r="Q62" s="187">
        <f t="shared" si="17"/>
        <v>0</v>
      </c>
      <c r="R62" s="187">
        <f t="shared" si="17"/>
        <v>0</v>
      </c>
      <c r="S62" s="187">
        <f t="shared" si="17"/>
        <v>0</v>
      </c>
      <c r="T62" s="187">
        <f t="shared" si="17"/>
        <v>0</v>
      </c>
      <c r="U62" s="187">
        <f t="shared" si="17"/>
        <v>0</v>
      </c>
      <c r="V62" s="187">
        <f t="shared" si="17"/>
        <v>0</v>
      </c>
      <c r="W62" s="187">
        <f t="shared" si="17"/>
        <v>0</v>
      </c>
      <c r="X62" s="79"/>
    </row>
    <row r="63" spans="2:24" outlineLevel="2">
      <c r="B63" s="79"/>
      <c r="C63" s="273"/>
      <c r="D63" s="369" t="s">
        <v>264</v>
      </c>
      <c r="E63" s="370"/>
      <c r="F63" s="79"/>
      <c r="G63" s="148" t="s">
        <v>134</v>
      </c>
      <c r="H63" s="79"/>
      <c r="I63" s="187">
        <f>IF(I55&gt;=I61,0,I61-I55)</f>
        <v>0</v>
      </c>
      <c r="J63" s="187">
        <f t="shared" ref="J63" si="18">IF(J55&gt;=J61,0,J61-J55)</f>
        <v>0</v>
      </c>
      <c r="K63" s="187">
        <f>IF(K55&gt;=K61,0,K61-K55)</f>
        <v>0</v>
      </c>
      <c r="L63" s="187">
        <f t="shared" ref="L63:W63" si="19">IF(L55&gt;=L61,0,L61-L55)</f>
        <v>0</v>
      </c>
      <c r="M63" s="187">
        <f t="shared" si="19"/>
        <v>0</v>
      </c>
      <c r="N63" s="187">
        <f t="shared" si="19"/>
        <v>0</v>
      </c>
      <c r="O63" s="187">
        <f t="shared" si="19"/>
        <v>0</v>
      </c>
      <c r="P63" s="187">
        <f t="shared" si="19"/>
        <v>0</v>
      </c>
      <c r="Q63" s="187">
        <f t="shared" si="19"/>
        <v>0</v>
      </c>
      <c r="R63" s="187">
        <f t="shared" si="19"/>
        <v>0</v>
      </c>
      <c r="S63" s="187">
        <f t="shared" si="19"/>
        <v>0</v>
      </c>
      <c r="T63" s="187">
        <f t="shared" si="19"/>
        <v>0</v>
      </c>
      <c r="U63" s="187">
        <f t="shared" si="19"/>
        <v>0</v>
      </c>
      <c r="V63" s="187">
        <f t="shared" si="19"/>
        <v>0</v>
      </c>
      <c r="W63" s="187">
        <f t="shared" si="19"/>
        <v>0</v>
      </c>
      <c r="X63" s="79"/>
    </row>
    <row r="64" spans="2:24" outlineLevel="2">
      <c r="B64" s="79"/>
      <c r="C64" s="273"/>
      <c r="D64" s="367" t="s">
        <v>265</v>
      </c>
      <c r="E64" s="368"/>
      <c r="F64" s="79"/>
      <c r="G64" s="148" t="s">
        <v>134</v>
      </c>
      <c r="H64" s="79"/>
      <c r="I64" s="187">
        <f>I34+I55</f>
        <v>0</v>
      </c>
      <c r="J64" s="187">
        <f t="shared" ref="J64:W64" si="20">J34+J55</f>
        <v>0</v>
      </c>
      <c r="K64" s="187">
        <f t="shared" si="20"/>
        <v>0</v>
      </c>
      <c r="L64" s="187">
        <f t="shared" si="20"/>
        <v>0</v>
      </c>
      <c r="M64" s="187">
        <f t="shared" si="20"/>
        <v>0</v>
      </c>
      <c r="N64" s="187">
        <f t="shared" si="20"/>
        <v>0</v>
      </c>
      <c r="O64" s="187">
        <f t="shared" si="20"/>
        <v>0</v>
      </c>
      <c r="P64" s="187">
        <f t="shared" si="20"/>
        <v>0</v>
      </c>
      <c r="Q64" s="187">
        <f t="shared" si="20"/>
        <v>0</v>
      </c>
      <c r="R64" s="187">
        <f t="shared" si="20"/>
        <v>0</v>
      </c>
      <c r="S64" s="187">
        <f t="shared" si="20"/>
        <v>0</v>
      </c>
      <c r="T64" s="187">
        <f t="shared" si="20"/>
        <v>0</v>
      </c>
      <c r="U64" s="187">
        <f t="shared" si="20"/>
        <v>0</v>
      </c>
      <c r="V64" s="187">
        <f t="shared" si="20"/>
        <v>0</v>
      </c>
      <c r="W64" s="187">
        <f t="shared" si="20"/>
        <v>0</v>
      </c>
      <c r="X64" s="79"/>
    </row>
    <row r="65" spans="2:24" outlineLevel="2">
      <c r="B65" s="79"/>
      <c r="C65" s="273"/>
      <c r="D65" s="367" t="s">
        <v>266</v>
      </c>
      <c r="E65" s="368"/>
      <c r="F65" s="79"/>
      <c r="G65" s="148" t="s">
        <v>134</v>
      </c>
      <c r="H65" s="79"/>
      <c r="I65" s="187">
        <f>I48+I61</f>
        <v>0</v>
      </c>
      <c r="J65" s="187">
        <f t="shared" ref="J65:W65" si="21">J48+J61</f>
        <v>0</v>
      </c>
      <c r="K65" s="187">
        <f t="shared" si="21"/>
        <v>0</v>
      </c>
      <c r="L65" s="187">
        <f t="shared" si="21"/>
        <v>0</v>
      </c>
      <c r="M65" s="187">
        <f t="shared" si="21"/>
        <v>0</v>
      </c>
      <c r="N65" s="187">
        <f t="shared" si="21"/>
        <v>0</v>
      </c>
      <c r="O65" s="187">
        <f t="shared" si="21"/>
        <v>0</v>
      </c>
      <c r="P65" s="187">
        <f t="shared" si="21"/>
        <v>0</v>
      </c>
      <c r="Q65" s="187">
        <f t="shared" si="21"/>
        <v>0</v>
      </c>
      <c r="R65" s="187">
        <f t="shared" si="21"/>
        <v>0</v>
      </c>
      <c r="S65" s="187">
        <f t="shared" si="21"/>
        <v>0</v>
      </c>
      <c r="T65" s="187">
        <f t="shared" si="21"/>
        <v>0</v>
      </c>
      <c r="U65" s="187">
        <f t="shared" si="21"/>
        <v>0</v>
      </c>
      <c r="V65" s="187">
        <f t="shared" si="21"/>
        <v>0</v>
      </c>
      <c r="W65" s="187">
        <f t="shared" si="21"/>
        <v>0</v>
      </c>
      <c r="X65" s="79"/>
    </row>
    <row r="66" spans="2:24" outlineLevel="2">
      <c r="B66" s="79"/>
      <c r="C66" s="273"/>
      <c r="D66" s="369" t="s">
        <v>268</v>
      </c>
      <c r="E66" s="370"/>
      <c r="F66" s="79"/>
      <c r="G66" s="148" t="s">
        <v>134</v>
      </c>
      <c r="H66" s="79"/>
      <c r="I66" s="187">
        <f>IF(I64&gt;=I65,I64-I65,0)</f>
        <v>0</v>
      </c>
      <c r="J66" s="187">
        <f t="shared" ref="J66:W66" si="22">IF(J64&gt;=J65,J64-J65,0)</f>
        <v>0</v>
      </c>
      <c r="K66" s="187">
        <f t="shared" si="22"/>
        <v>0</v>
      </c>
      <c r="L66" s="187">
        <f t="shared" si="22"/>
        <v>0</v>
      </c>
      <c r="M66" s="187">
        <f t="shared" si="22"/>
        <v>0</v>
      </c>
      <c r="N66" s="187">
        <f t="shared" si="22"/>
        <v>0</v>
      </c>
      <c r="O66" s="187">
        <f t="shared" si="22"/>
        <v>0</v>
      </c>
      <c r="P66" s="187">
        <f t="shared" si="22"/>
        <v>0</v>
      </c>
      <c r="Q66" s="187">
        <f t="shared" si="22"/>
        <v>0</v>
      </c>
      <c r="R66" s="187">
        <f t="shared" si="22"/>
        <v>0</v>
      </c>
      <c r="S66" s="187">
        <f t="shared" si="22"/>
        <v>0</v>
      </c>
      <c r="T66" s="187">
        <f t="shared" si="22"/>
        <v>0</v>
      </c>
      <c r="U66" s="187">
        <f t="shared" si="22"/>
        <v>0</v>
      </c>
      <c r="V66" s="187">
        <f t="shared" si="22"/>
        <v>0</v>
      </c>
      <c r="W66" s="187">
        <f t="shared" si="22"/>
        <v>0</v>
      </c>
      <c r="X66" s="79"/>
    </row>
    <row r="67" spans="2:24" outlineLevel="2">
      <c r="B67" s="79"/>
      <c r="C67" s="273"/>
      <c r="D67" s="369" t="s">
        <v>267</v>
      </c>
      <c r="E67" s="370"/>
      <c r="F67" s="79"/>
      <c r="G67" s="148" t="s">
        <v>134</v>
      </c>
      <c r="H67" s="79"/>
      <c r="I67" s="187">
        <f>IF(I64&gt;=I65,0,I65-I64)</f>
        <v>0</v>
      </c>
      <c r="J67" s="187">
        <f t="shared" ref="J67:W67" si="23">IF(J64&gt;=J65,0,J65-J64)</f>
        <v>0</v>
      </c>
      <c r="K67" s="187">
        <f t="shared" si="23"/>
        <v>0</v>
      </c>
      <c r="L67" s="187">
        <f t="shared" si="23"/>
        <v>0</v>
      </c>
      <c r="M67" s="187">
        <f t="shared" si="23"/>
        <v>0</v>
      </c>
      <c r="N67" s="187">
        <f t="shared" si="23"/>
        <v>0</v>
      </c>
      <c r="O67" s="187">
        <f t="shared" si="23"/>
        <v>0</v>
      </c>
      <c r="P67" s="187">
        <f t="shared" si="23"/>
        <v>0</v>
      </c>
      <c r="Q67" s="187">
        <f t="shared" si="23"/>
        <v>0</v>
      </c>
      <c r="R67" s="187">
        <f t="shared" si="23"/>
        <v>0</v>
      </c>
      <c r="S67" s="187">
        <f t="shared" si="23"/>
        <v>0</v>
      </c>
      <c r="T67" s="187">
        <f t="shared" si="23"/>
        <v>0</v>
      </c>
      <c r="U67" s="187">
        <f t="shared" si="23"/>
        <v>0</v>
      </c>
      <c r="V67" s="187">
        <f t="shared" si="23"/>
        <v>0</v>
      </c>
      <c r="W67" s="187">
        <f t="shared" si="23"/>
        <v>0</v>
      </c>
      <c r="X67" s="79"/>
    </row>
    <row r="68" spans="2:24" outlineLevel="2">
      <c r="B68" s="79"/>
      <c r="C68" s="273">
        <v>19</v>
      </c>
      <c r="D68" s="276" t="s">
        <v>269</v>
      </c>
      <c r="E68" s="154" t="s">
        <v>234</v>
      </c>
      <c r="F68" s="79"/>
      <c r="G68" s="148" t="s">
        <v>134</v>
      </c>
      <c r="H68" s="79"/>
      <c r="I68" s="149"/>
      <c r="J68" s="149"/>
      <c r="K68" s="149">
        <f>K66*16%</f>
        <v>0</v>
      </c>
      <c r="L68" s="149">
        <f t="shared" ref="L68:W68" si="24">L66*16%</f>
        <v>0</v>
      </c>
      <c r="M68" s="149">
        <f t="shared" si="24"/>
        <v>0</v>
      </c>
      <c r="N68" s="149">
        <f t="shared" si="24"/>
        <v>0</v>
      </c>
      <c r="O68" s="149">
        <f t="shared" si="24"/>
        <v>0</v>
      </c>
      <c r="P68" s="149">
        <f t="shared" si="24"/>
        <v>0</v>
      </c>
      <c r="Q68" s="149">
        <f t="shared" si="24"/>
        <v>0</v>
      </c>
      <c r="R68" s="149">
        <f t="shared" si="24"/>
        <v>0</v>
      </c>
      <c r="S68" s="149">
        <f t="shared" si="24"/>
        <v>0</v>
      </c>
      <c r="T68" s="149">
        <f t="shared" si="24"/>
        <v>0</v>
      </c>
      <c r="U68" s="149">
        <f t="shared" si="24"/>
        <v>0</v>
      </c>
      <c r="V68" s="149">
        <f t="shared" si="24"/>
        <v>0</v>
      </c>
      <c r="W68" s="149">
        <f t="shared" si="24"/>
        <v>0</v>
      </c>
      <c r="X68" s="79"/>
    </row>
    <row r="69" spans="2:24" outlineLevel="2">
      <c r="B69" s="79"/>
      <c r="C69" s="273">
        <v>20</v>
      </c>
      <c r="D69" s="276" t="s">
        <v>270</v>
      </c>
      <c r="E69" s="154" t="s">
        <v>234</v>
      </c>
      <c r="F69" s="79"/>
      <c r="G69" s="148" t="s">
        <v>134</v>
      </c>
      <c r="H69" s="79"/>
      <c r="I69" s="149"/>
      <c r="J69" s="149"/>
      <c r="K69" s="149"/>
      <c r="L69" s="149"/>
      <c r="M69" s="149"/>
      <c r="N69" s="149"/>
      <c r="O69" s="149"/>
      <c r="P69" s="149"/>
      <c r="Q69" s="149"/>
      <c r="R69" s="149"/>
      <c r="S69" s="149"/>
      <c r="T69" s="149"/>
      <c r="U69" s="149"/>
      <c r="V69" s="149"/>
      <c r="W69" s="149"/>
      <c r="X69" s="79"/>
    </row>
    <row r="70" spans="2:24" outlineLevel="2">
      <c r="B70" s="79"/>
      <c r="C70" s="273">
        <v>21</v>
      </c>
      <c r="D70" s="276" t="s">
        <v>271</v>
      </c>
      <c r="E70" s="154" t="s">
        <v>234</v>
      </c>
      <c r="F70" s="79"/>
      <c r="G70" s="148" t="s">
        <v>134</v>
      </c>
      <c r="H70" s="79"/>
      <c r="I70" s="149"/>
      <c r="J70" s="149"/>
      <c r="K70" s="149"/>
      <c r="L70" s="149"/>
      <c r="M70" s="149"/>
      <c r="N70" s="149"/>
      <c r="O70" s="149"/>
      <c r="P70" s="149"/>
      <c r="Q70" s="149"/>
      <c r="R70" s="149"/>
      <c r="S70" s="149"/>
      <c r="T70" s="149"/>
      <c r="U70" s="149"/>
      <c r="V70" s="149"/>
      <c r="W70" s="149"/>
      <c r="X70" s="79"/>
    </row>
    <row r="71" spans="2:24" outlineLevel="2">
      <c r="B71" s="79"/>
      <c r="C71" s="273"/>
      <c r="D71" s="369" t="s">
        <v>272</v>
      </c>
      <c r="E71" s="370"/>
      <c r="F71" s="79"/>
      <c r="G71" s="148" t="s">
        <v>134</v>
      </c>
      <c r="H71" s="79"/>
      <c r="I71" s="187">
        <f>IF(I66-I68-I69-I70&gt;0,I66-I68-I69-I70,0)</f>
        <v>0</v>
      </c>
      <c r="J71" s="187">
        <f t="shared" ref="J71:W71" si="25">IF(J66-J68-J69-J70&gt;0,J66-J68-J69-J70,0)</f>
        <v>0</v>
      </c>
      <c r="K71" s="187">
        <f t="shared" si="25"/>
        <v>0</v>
      </c>
      <c r="L71" s="187">
        <f t="shared" si="25"/>
        <v>0</v>
      </c>
      <c r="M71" s="187">
        <f t="shared" si="25"/>
        <v>0</v>
      </c>
      <c r="N71" s="187">
        <f t="shared" si="25"/>
        <v>0</v>
      </c>
      <c r="O71" s="187">
        <f t="shared" si="25"/>
        <v>0</v>
      </c>
      <c r="P71" s="187">
        <f t="shared" si="25"/>
        <v>0</v>
      </c>
      <c r="Q71" s="187">
        <f t="shared" si="25"/>
        <v>0</v>
      </c>
      <c r="R71" s="187">
        <f t="shared" si="25"/>
        <v>0</v>
      </c>
      <c r="S71" s="187">
        <f t="shared" si="25"/>
        <v>0</v>
      </c>
      <c r="T71" s="187">
        <f t="shared" si="25"/>
        <v>0</v>
      </c>
      <c r="U71" s="187">
        <f t="shared" si="25"/>
        <v>0</v>
      </c>
      <c r="V71" s="187">
        <f t="shared" si="25"/>
        <v>0</v>
      </c>
      <c r="W71" s="187">
        <f t="shared" si="25"/>
        <v>0</v>
      </c>
      <c r="X71" s="79"/>
    </row>
    <row r="72" spans="2:24" ht="12" customHeight="1" outlineLevel="2">
      <c r="B72" s="79"/>
      <c r="C72" s="273"/>
      <c r="D72" s="369" t="s">
        <v>273</v>
      </c>
      <c r="E72" s="370"/>
      <c r="F72" s="79"/>
      <c r="G72" s="148" t="s">
        <v>134</v>
      </c>
      <c r="H72" s="79"/>
      <c r="I72" s="187">
        <f t="shared" ref="I72:J72" si="26">IF(OR(I66-I68-I69-I70&lt;0,I67&gt;0),I63+I68+I69+I70-I66,0)</f>
        <v>0</v>
      </c>
      <c r="J72" s="187">
        <f t="shared" si="26"/>
        <v>0</v>
      </c>
      <c r="K72" s="187">
        <f>IF(OR(K66-K68-K69-K70&lt;0,K67&gt;0),K63+K68+K69+K70-K66,0)</f>
        <v>0</v>
      </c>
      <c r="L72" s="187">
        <f t="shared" ref="L72:W72" si="27">IF(OR(L66-L68-L69-L70&lt;0,L67&gt;0),L63+L68+L69+L70-L66,0)</f>
        <v>0</v>
      </c>
      <c r="M72" s="187">
        <f t="shared" si="27"/>
        <v>0</v>
      </c>
      <c r="N72" s="187">
        <f t="shared" si="27"/>
        <v>0</v>
      </c>
      <c r="O72" s="187">
        <f t="shared" si="27"/>
        <v>0</v>
      </c>
      <c r="P72" s="187">
        <f t="shared" si="27"/>
        <v>0</v>
      </c>
      <c r="Q72" s="187">
        <f t="shared" si="27"/>
        <v>0</v>
      </c>
      <c r="R72" s="187">
        <f t="shared" si="27"/>
        <v>0</v>
      </c>
      <c r="S72" s="187">
        <f t="shared" si="27"/>
        <v>0</v>
      </c>
      <c r="T72" s="187">
        <f t="shared" si="27"/>
        <v>0</v>
      </c>
      <c r="U72" s="187">
        <f t="shared" si="27"/>
        <v>0</v>
      </c>
      <c r="V72" s="187">
        <f t="shared" si="27"/>
        <v>0</v>
      </c>
      <c r="W72" s="187">
        <f t="shared" si="27"/>
        <v>0</v>
      </c>
      <c r="X72" s="79"/>
    </row>
    <row r="73" spans="2:24" outlineLevel="2">
      <c r="B73" s="79"/>
      <c r="C73" s="79"/>
      <c r="D73" s="144"/>
      <c r="E73" s="145"/>
      <c r="F73" s="79"/>
      <c r="G73" s="145"/>
      <c r="H73" s="79"/>
      <c r="I73" s="79"/>
      <c r="J73" s="79"/>
      <c r="K73" s="79"/>
      <c r="L73" s="79"/>
      <c r="M73" s="79"/>
      <c r="N73" s="79"/>
      <c r="O73" s="79"/>
      <c r="P73" s="79"/>
      <c r="Q73" s="79"/>
      <c r="R73" s="79"/>
      <c r="S73" s="79"/>
      <c r="T73" s="79"/>
      <c r="U73" s="79"/>
      <c r="V73" s="79"/>
      <c r="W73" s="79"/>
      <c r="X73" s="79"/>
    </row>
    <row r="74" spans="2:24" outlineLevel="2">
      <c r="B74" s="79"/>
      <c r="C74" s="79"/>
      <c r="D74" s="144"/>
      <c r="E74" s="145"/>
      <c r="F74" s="79"/>
      <c r="G74" s="145"/>
      <c r="H74" s="79"/>
      <c r="I74" s="79"/>
      <c r="J74" s="79"/>
      <c r="K74" s="79"/>
      <c r="L74" s="79"/>
      <c r="M74" s="79"/>
      <c r="N74" s="79"/>
      <c r="O74" s="79"/>
      <c r="P74" s="79"/>
      <c r="Q74" s="79"/>
      <c r="R74" s="79"/>
      <c r="S74" s="79"/>
      <c r="T74" s="79"/>
      <c r="U74" s="79"/>
      <c r="V74" s="79"/>
      <c r="W74" s="79"/>
      <c r="X74" s="79"/>
    </row>
    <row r="75" spans="2:24" outlineLevel="2">
      <c r="B75" s="79"/>
      <c r="C75" s="79"/>
      <c r="D75" s="371" t="s">
        <v>300</v>
      </c>
      <c r="E75" s="372"/>
      <c r="F75" s="79"/>
      <c r="G75" s="148" t="s">
        <v>134</v>
      </c>
      <c r="H75" s="79"/>
      <c r="I75" s="149">
        <f>I48</f>
        <v>0</v>
      </c>
      <c r="J75" s="149">
        <f t="shared" ref="J75:W75" si="28">J48</f>
        <v>0</v>
      </c>
      <c r="K75" s="149">
        <f t="shared" si="28"/>
        <v>0</v>
      </c>
      <c r="L75" s="149">
        <f t="shared" si="28"/>
        <v>0</v>
      </c>
      <c r="M75" s="149">
        <f t="shared" si="28"/>
        <v>0</v>
      </c>
      <c r="N75" s="149">
        <f t="shared" si="28"/>
        <v>0</v>
      </c>
      <c r="O75" s="149">
        <f t="shared" si="28"/>
        <v>0</v>
      </c>
      <c r="P75" s="149">
        <f t="shared" si="28"/>
        <v>0</v>
      </c>
      <c r="Q75" s="149">
        <f t="shared" si="28"/>
        <v>0</v>
      </c>
      <c r="R75" s="149">
        <f t="shared" si="28"/>
        <v>0</v>
      </c>
      <c r="S75" s="149">
        <f t="shared" si="28"/>
        <v>0</v>
      </c>
      <c r="T75" s="149">
        <f t="shared" si="28"/>
        <v>0</v>
      </c>
      <c r="U75" s="149">
        <f t="shared" si="28"/>
        <v>0</v>
      </c>
      <c r="V75" s="149">
        <f t="shared" si="28"/>
        <v>0</v>
      </c>
      <c r="W75" s="149">
        <f t="shared" si="28"/>
        <v>0</v>
      </c>
      <c r="X75" s="79"/>
    </row>
    <row r="76" spans="2:24" outlineLevel="2">
      <c r="B76" s="79"/>
      <c r="C76" s="79"/>
      <c r="D76" s="371" t="s">
        <v>301</v>
      </c>
      <c r="E76" s="372"/>
      <c r="F76" s="79"/>
      <c r="G76" s="148" t="s">
        <v>134</v>
      </c>
      <c r="H76" s="79"/>
      <c r="I76" s="149"/>
      <c r="J76" s="149"/>
      <c r="K76" s="149"/>
      <c r="L76" s="149"/>
      <c r="M76" s="149"/>
      <c r="N76" s="149"/>
      <c r="O76" s="149"/>
      <c r="P76" s="149"/>
      <c r="Q76" s="149"/>
      <c r="R76" s="149"/>
      <c r="S76" s="149"/>
      <c r="T76" s="149"/>
      <c r="U76" s="149"/>
      <c r="V76" s="149"/>
      <c r="W76" s="149"/>
      <c r="X76" s="79"/>
    </row>
    <row r="77" spans="2:24" outlineLevel="2">
      <c r="B77" s="79"/>
      <c r="C77" s="79"/>
      <c r="D77" s="371" t="s">
        <v>302</v>
      </c>
      <c r="E77" s="372"/>
      <c r="F77" s="79"/>
      <c r="G77" s="148" t="s">
        <v>134</v>
      </c>
      <c r="H77" s="79"/>
      <c r="I77" s="149"/>
      <c r="J77" s="149"/>
      <c r="K77" s="149"/>
      <c r="L77" s="149"/>
      <c r="M77" s="149"/>
      <c r="N77" s="149"/>
      <c r="O77" s="149"/>
      <c r="P77" s="149"/>
      <c r="Q77" s="149"/>
      <c r="R77" s="149"/>
      <c r="S77" s="149"/>
      <c r="T77" s="149"/>
      <c r="U77" s="149"/>
      <c r="V77" s="149"/>
      <c r="W77" s="149"/>
      <c r="X77" s="79"/>
    </row>
    <row r="78" spans="2:24" outlineLevel="2">
      <c r="B78" s="79"/>
      <c r="C78" s="79"/>
      <c r="D78" s="375" t="s">
        <v>303</v>
      </c>
      <c r="E78" s="376"/>
      <c r="F78" s="79"/>
      <c r="G78" s="148" t="s">
        <v>134</v>
      </c>
      <c r="H78" s="79"/>
      <c r="I78" s="187">
        <f>I75+I76+I77</f>
        <v>0</v>
      </c>
      <c r="J78" s="187">
        <f t="shared" ref="J78:W78" si="29">J75+J76+J77</f>
        <v>0</v>
      </c>
      <c r="K78" s="187">
        <f t="shared" si="29"/>
        <v>0</v>
      </c>
      <c r="L78" s="187">
        <f t="shared" si="29"/>
        <v>0</v>
      </c>
      <c r="M78" s="187">
        <f t="shared" si="29"/>
        <v>0</v>
      </c>
      <c r="N78" s="187">
        <f t="shared" si="29"/>
        <v>0</v>
      </c>
      <c r="O78" s="187">
        <f t="shared" si="29"/>
        <v>0</v>
      </c>
      <c r="P78" s="187">
        <f t="shared" si="29"/>
        <v>0</v>
      </c>
      <c r="Q78" s="187">
        <f t="shared" si="29"/>
        <v>0</v>
      </c>
      <c r="R78" s="187">
        <f t="shared" si="29"/>
        <v>0</v>
      </c>
      <c r="S78" s="187">
        <f t="shared" si="29"/>
        <v>0</v>
      </c>
      <c r="T78" s="187">
        <f t="shared" si="29"/>
        <v>0</v>
      </c>
      <c r="U78" s="187">
        <f t="shared" si="29"/>
        <v>0</v>
      </c>
      <c r="V78" s="187">
        <f t="shared" si="29"/>
        <v>0</v>
      </c>
      <c r="W78" s="187">
        <f t="shared" si="29"/>
        <v>0</v>
      </c>
      <c r="X78" s="79"/>
    </row>
    <row r="79" spans="2:24" outlineLevel="2">
      <c r="B79" s="79"/>
      <c r="C79" s="79"/>
      <c r="D79" s="375" t="s">
        <v>304</v>
      </c>
      <c r="E79" s="376"/>
      <c r="F79" s="79"/>
      <c r="G79" s="148" t="s">
        <v>134</v>
      </c>
      <c r="H79" s="79"/>
      <c r="I79" s="149"/>
      <c r="J79" s="149"/>
      <c r="K79" s="149"/>
      <c r="L79" s="149"/>
      <c r="M79" s="149"/>
      <c r="N79" s="149"/>
      <c r="O79" s="149"/>
      <c r="P79" s="149"/>
      <c r="Q79" s="149"/>
      <c r="R79" s="149"/>
      <c r="S79" s="149"/>
      <c r="T79" s="149"/>
      <c r="U79" s="149"/>
      <c r="V79" s="149"/>
      <c r="W79" s="149"/>
      <c r="X79" s="79"/>
    </row>
    <row r="80" spans="2:24" outlineLevel="2">
      <c r="B80" s="79"/>
      <c r="C80" s="79"/>
      <c r="D80" s="375" t="s">
        <v>305</v>
      </c>
      <c r="E80" s="376"/>
      <c r="F80" s="79"/>
      <c r="G80" s="148" t="s">
        <v>134</v>
      </c>
      <c r="H80" s="79"/>
      <c r="I80" s="184">
        <f>I81-I78-I79</f>
        <v>0</v>
      </c>
      <c r="J80" s="184">
        <f t="shared" ref="J80:W80" si="30">J81-J78-J79</f>
        <v>0</v>
      </c>
      <c r="K80" s="184">
        <f t="shared" si="30"/>
        <v>0</v>
      </c>
      <c r="L80" s="184">
        <f t="shared" si="30"/>
        <v>0</v>
      </c>
      <c r="M80" s="184">
        <f t="shared" si="30"/>
        <v>0</v>
      </c>
      <c r="N80" s="184">
        <f t="shared" si="30"/>
        <v>0</v>
      </c>
      <c r="O80" s="184">
        <f t="shared" si="30"/>
        <v>0</v>
      </c>
      <c r="P80" s="184">
        <f t="shared" si="30"/>
        <v>0</v>
      </c>
      <c r="Q80" s="184">
        <f t="shared" si="30"/>
        <v>0</v>
      </c>
      <c r="R80" s="184">
        <f t="shared" si="30"/>
        <v>0</v>
      </c>
      <c r="S80" s="184">
        <f t="shared" si="30"/>
        <v>0</v>
      </c>
      <c r="T80" s="184">
        <f t="shared" si="30"/>
        <v>0</v>
      </c>
      <c r="U80" s="184">
        <f t="shared" si="30"/>
        <v>0</v>
      </c>
      <c r="V80" s="184">
        <f t="shared" si="30"/>
        <v>0</v>
      </c>
      <c r="W80" s="184">
        <f t="shared" si="30"/>
        <v>0</v>
      </c>
      <c r="X80" s="79"/>
    </row>
    <row r="81" spans="2:24" outlineLevel="2">
      <c r="B81" s="79"/>
      <c r="C81" s="79"/>
      <c r="D81" s="377" t="s">
        <v>306</v>
      </c>
      <c r="E81" s="378"/>
      <c r="F81" s="79"/>
      <c r="G81" s="148" t="s">
        <v>134</v>
      </c>
      <c r="H81" s="79"/>
      <c r="I81" s="187">
        <f>I48</f>
        <v>0</v>
      </c>
      <c r="J81" s="187">
        <f t="shared" ref="J81:W81" si="31">J48</f>
        <v>0</v>
      </c>
      <c r="K81" s="187">
        <f t="shared" si="31"/>
        <v>0</v>
      </c>
      <c r="L81" s="187">
        <f t="shared" si="31"/>
        <v>0</v>
      </c>
      <c r="M81" s="187">
        <f t="shared" si="31"/>
        <v>0</v>
      </c>
      <c r="N81" s="187">
        <f t="shared" si="31"/>
        <v>0</v>
      </c>
      <c r="O81" s="187">
        <f t="shared" si="31"/>
        <v>0</v>
      </c>
      <c r="P81" s="187">
        <f t="shared" si="31"/>
        <v>0</v>
      </c>
      <c r="Q81" s="187">
        <f t="shared" si="31"/>
        <v>0</v>
      </c>
      <c r="R81" s="187">
        <f t="shared" si="31"/>
        <v>0</v>
      </c>
      <c r="S81" s="187">
        <f t="shared" si="31"/>
        <v>0</v>
      </c>
      <c r="T81" s="187">
        <f t="shared" si="31"/>
        <v>0</v>
      </c>
      <c r="U81" s="187">
        <f t="shared" si="31"/>
        <v>0</v>
      </c>
      <c r="V81" s="187">
        <f t="shared" si="31"/>
        <v>0</v>
      </c>
      <c r="W81" s="187">
        <f t="shared" si="31"/>
        <v>0</v>
      </c>
      <c r="X81" s="79"/>
    </row>
    <row r="82" spans="2:24" outlineLevel="2">
      <c r="B82" s="79"/>
      <c r="C82" s="79"/>
      <c r="D82" s="144"/>
      <c r="E82" s="145"/>
      <c r="F82" s="79"/>
      <c r="G82" s="145"/>
      <c r="H82" s="79"/>
      <c r="I82" s="79"/>
      <c r="J82" s="79"/>
      <c r="K82" s="79"/>
      <c r="L82" s="79"/>
      <c r="M82" s="79"/>
      <c r="N82" s="79"/>
      <c r="O82" s="79"/>
      <c r="P82" s="79"/>
      <c r="Q82" s="79"/>
      <c r="R82" s="79"/>
      <c r="S82" s="79"/>
      <c r="T82" s="79"/>
      <c r="U82" s="79"/>
      <c r="V82" s="79"/>
      <c r="W82" s="79"/>
      <c r="X82" s="79"/>
    </row>
    <row r="83" spans="2:24">
      <c r="G83" s="80"/>
    </row>
    <row r="84" spans="2:24">
      <c r="G84" s="80"/>
    </row>
    <row r="85" spans="2:24">
      <c r="B85" s="79"/>
      <c r="C85" s="79"/>
      <c r="D85" s="79"/>
      <c r="E85" s="145"/>
      <c r="F85" s="79"/>
      <c r="G85" s="125"/>
      <c r="H85" s="120"/>
      <c r="I85" s="120"/>
      <c r="J85" s="120"/>
      <c r="K85" s="79"/>
      <c r="L85" s="79"/>
      <c r="M85" s="79"/>
      <c r="N85" s="79"/>
      <c r="O85" s="79"/>
      <c r="P85" s="79"/>
      <c r="Q85" s="79"/>
      <c r="R85" s="79"/>
      <c r="S85" s="79"/>
      <c r="T85" s="79"/>
      <c r="U85" s="79"/>
      <c r="V85" s="79"/>
      <c r="W85" s="79"/>
      <c r="X85" s="79"/>
    </row>
    <row r="86" spans="2:24" ht="15.6">
      <c r="B86" s="126"/>
      <c r="C86" s="126"/>
      <c r="D86" s="127" t="s">
        <v>278</v>
      </c>
      <c r="E86" s="271"/>
      <c r="F86" s="272"/>
      <c r="G86" s="271"/>
      <c r="H86" s="128"/>
      <c r="I86" s="128"/>
      <c r="J86" s="128"/>
      <c r="K86" s="128"/>
      <c r="L86" s="128"/>
      <c r="M86" s="128"/>
      <c r="N86" s="128"/>
      <c r="O86" s="128"/>
      <c r="P86" s="128"/>
      <c r="Q86" s="128"/>
      <c r="R86" s="128"/>
      <c r="S86" s="128"/>
      <c r="T86" s="128"/>
      <c r="U86" s="128"/>
      <c r="V86" s="128"/>
      <c r="W86" s="128"/>
      <c r="X86" s="128"/>
    </row>
    <row r="87" spans="2:24">
      <c r="B87" s="79"/>
      <c r="C87" s="79"/>
      <c r="D87" s="79"/>
      <c r="E87" s="145"/>
      <c r="F87" s="79"/>
      <c r="G87" s="145"/>
      <c r="H87" s="79"/>
      <c r="I87" s="79"/>
      <c r="J87" s="79"/>
      <c r="K87" s="79"/>
      <c r="L87" s="79"/>
      <c r="M87" s="79"/>
      <c r="N87" s="79"/>
      <c r="O87" s="79"/>
      <c r="P87" s="79"/>
      <c r="Q87" s="79"/>
      <c r="R87" s="79"/>
      <c r="S87" s="79"/>
      <c r="T87" s="79"/>
      <c r="U87" s="79"/>
      <c r="V87" s="79"/>
      <c r="W87" s="79"/>
      <c r="X87" s="79"/>
    </row>
    <row r="88" spans="2:24">
      <c r="B88" s="79"/>
      <c r="C88" s="79"/>
      <c r="D88" s="142" t="s">
        <v>279</v>
      </c>
      <c r="E88" s="151" t="s">
        <v>232</v>
      </c>
      <c r="F88" s="79"/>
      <c r="G88" s="152" t="s">
        <v>146</v>
      </c>
      <c r="H88" s="79"/>
      <c r="I88" s="79"/>
      <c r="J88" s="79"/>
      <c r="K88" s="79"/>
      <c r="L88" s="79"/>
      <c r="M88" s="79"/>
      <c r="N88" s="79"/>
      <c r="O88" s="79"/>
      <c r="P88" s="79"/>
      <c r="Q88" s="79"/>
      <c r="R88" s="79"/>
      <c r="S88" s="79"/>
      <c r="T88" s="79"/>
      <c r="U88" s="79"/>
      <c r="V88" s="79"/>
      <c r="W88" s="79"/>
      <c r="X88" s="79"/>
    </row>
    <row r="89" spans="2:24">
      <c r="B89" s="79"/>
      <c r="C89" s="79"/>
      <c r="D89" s="144"/>
      <c r="E89" s="145"/>
      <c r="F89" s="79"/>
      <c r="G89" s="145"/>
      <c r="H89" s="79"/>
      <c r="I89" s="79"/>
      <c r="J89" s="79"/>
      <c r="K89" s="79"/>
      <c r="L89" s="277"/>
      <c r="M89" s="79"/>
      <c r="N89" s="79"/>
      <c r="O89" s="79"/>
      <c r="P89" s="79"/>
      <c r="Q89" s="79"/>
      <c r="R89" s="79"/>
      <c r="S89" s="79"/>
      <c r="T89" s="79"/>
      <c r="U89" s="79"/>
      <c r="V89" s="79"/>
      <c r="W89" s="79"/>
      <c r="X89" s="79"/>
    </row>
    <row r="90" spans="2:24">
      <c r="B90" s="79"/>
      <c r="C90" s="278" t="s">
        <v>295</v>
      </c>
      <c r="D90" s="274" t="s">
        <v>296</v>
      </c>
      <c r="E90" s="154"/>
      <c r="F90" s="79"/>
      <c r="G90" s="148" t="s">
        <v>134</v>
      </c>
      <c r="H90" s="79"/>
      <c r="I90" s="187">
        <f>I91+I92+I93</f>
        <v>0</v>
      </c>
      <c r="J90" s="187">
        <f t="shared" ref="J90" si="32">J91+J92+J93</f>
        <v>0</v>
      </c>
      <c r="K90" s="187">
        <f t="shared" ref="K90" si="33">K91+K92+K93</f>
        <v>0</v>
      </c>
      <c r="L90" s="187">
        <f t="shared" ref="L90" si="34">L91+L92+L93</f>
        <v>0</v>
      </c>
      <c r="M90" s="187">
        <f t="shared" ref="M90" si="35">M91+M92+M93</f>
        <v>0</v>
      </c>
      <c r="N90" s="187">
        <f t="shared" ref="N90" si="36">N91+N92+N93</f>
        <v>0</v>
      </c>
      <c r="O90" s="187">
        <f t="shared" ref="O90" si="37">O91+O92+O93</f>
        <v>0</v>
      </c>
      <c r="P90" s="187">
        <f t="shared" ref="P90" si="38">P91+P92+P93</f>
        <v>0</v>
      </c>
      <c r="Q90" s="187">
        <f t="shared" ref="Q90" si="39">Q91+Q92+Q93</f>
        <v>0</v>
      </c>
      <c r="R90" s="187">
        <f t="shared" ref="R90" si="40">R91+R92+R93</f>
        <v>0</v>
      </c>
      <c r="S90" s="187">
        <f t="shared" ref="S90" si="41">S91+S92+S93</f>
        <v>0</v>
      </c>
      <c r="T90" s="187">
        <f t="shared" ref="T90" si="42">T91+T92+T93</f>
        <v>0</v>
      </c>
      <c r="U90" s="187">
        <f t="shared" ref="U90" si="43">U91+U92+U93</f>
        <v>0</v>
      </c>
      <c r="V90" s="187">
        <f t="shared" ref="V90" si="44">V91+V92+V93</f>
        <v>0</v>
      </c>
      <c r="W90" s="187">
        <f t="shared" ref="W90" si="45">W91+W92+W93</f>
        <v>0</v>
      </c>
      <c r="X90" s="79"/>
    </row>
    <row r="91" spans="2:24">
      <c r="B91" s="79"/>
      <c r="C91" s="273"/>
      <c r="D91" s="279" t="s">
        <v>324</v>
      </c>
      <c r="E91" s="154" t="s">
        <v>234</v>
      </c>
      <c r="F91" s="79"/>
      <c r="G91" s="148" t="s">
        <v>134</v>
      </c>
      <c r="H91" s="79"/>
      <c r="I91" s="149"/>
      <c r="J91" s="149"/>
      <c r="K91" s="184">
        <f>IF(K12="Implementare",J91+K155-'1-Inputuri'!L75-'1-Inputuri'!L77,J91-'1-Inputuri'!L75-'1-Inputuri'!L77)</f>
        <v>0</v>
      </c>
      <c r="L91" s="184">
        <f>IF(L12="Implementare",K91+L155-'1-Inputuri'!M75-'1-Inputuri'!M77,K91-'1-Inputuri'!M75-'1-Inputuri'!M77)</f>
        <v>0</v>
      </c>
      <c r="M91" s="184">
        <f>IF(M12="Implementare",L91+M155-'1-Inputuri'!N75-'1-Inputuri'!N77,L91-'1-Inputuri'!N75-'1-Inputuri'!N77)</f>
        <v>0</v>
      </c>
      <c r="N91" s="184">
        <f>IF(N12="Implementare",M91+N155-'1-Inputuri'!O75-'1-Inputuri'!O77,M91-'1-Inputuri'!O75-'1-Inputuri'!O77)</f>
        <v>0</v>
      </c>
      <c r="O91" s="184">
        <f>IF(O12="Implementare",N91+O155-'1-Inputuri'!P75-'1-Inputuri'!P77,N91-'1-Inputuri'!P75-'1-Inputuri'!P77)</f>
        <v>0</v>
      </c>
      <c r="P91" s="184">
        <f>IF(P12="Implementare",O91+P155-'1-Inputuri'!Q75-'1-Inputuri'!Q77,O91-'1-Inputuri'!Q75-'1-Inputuri'!Q77)</f>
        <v>0</v>
      </c>
      <c r="Q91" s="184">
        <f>IF(Q12="Implementare",P91+Q155-'1-Inputuri'!R75-'1-Inputuri'!R77,P91-'1-Inputuri'!R75-'1-Inputuri'!R77)</f>
        <v>0</v>
      </c>
      <c r="R91" s="184">
        <f>IF(R12="Implementare",Q91+R155-'1-Inputuri'!S75-'1-Inputuri'!S77,Q91-'1-Inputuri'!S75-'1-Inputuri'!S77)</f>
        <v>0</v>
      </c>
      <c r="S91" s="184">
        <f>IF(S12="Implementare",R91+S155-'1-Inputuri'!T75-'1-Inputuri'!T77,R91-'1-Inputuri'!T75-'1-Inputuri'!T77)</f>
        <v>0</v>
      </c>
      <c r="T91" s="184">
        <f>IF(T12="Implementare",S91+T155-'1-Inputuri'!U75-'1-Inputuri'!U77,S91-'1-Inputuri'!U75-'1-Inputuri'!U77)</f>
        <v>0</v>
      </c>
      <c r="U91" s="184">
        <f>IF(U12="Implementare",T91+U155-'1-Inputuri'!V75-'1-Inputuri'!V77,T91-'1-Inputuri'!V75-'1-Inputuri'!V77)</f>
        <v>0</v>
      </c>
      <c r="V91" s="184">
        <f>IF(V12="Implementare",U91+V155-'1-Inputuri'!W75-'1-Inputuri'!W77,U91-'1-Inputuri'!W75-'1-Inputuri'!W77)</f>
        <v>0</v>
      </c>
      <c r="W91" s="184">
        <f>IF(W12="Implementare",V91+W155-'1-Inputuri'!X75-'1-Inputuri'!X77,V91-'1-Inputuri'!X75-'1-Inputuri'!X77)</f>
        <v>0</v>
      </c>
      <c r="X91" s="79"/>
    </row>
    <row r="92" spans="2:24">
      <c r="B92" s="79"/>
      <c r="C92" s="273"/>
      <c r="D92" s="279" t="s">
        <v>325</v>
      </c>
      <c r="E92" s="154" t="s">
        <v>234</v>
      </c>
      <c r="F92" s="79"/>
      <c r="G92" s="148" t="s">
        <v>134</v>
      </c>
      <c r="H92" s="79"/>
      <c r="I92" s="149"/>
      <c r="J92" s="149"/>
      <c r="K92" s="184">
        <f>IF(K12="Implementare",J92+IF(ISERROR(K156-'1-Inputuri'!L112-'1-Inputuri'!L114),0,K156-'1-Inputuri'!L112-'1-Inputuri'!L114),'3-Analiza financiara'!J92-'1-Inputuri'!L112-'1-Inputuri'!L114)</f>
        <v>0</v>
      </c>
      <c r="L92" s="184">
        <f>IF(L12="Implementare",K92+IF(ISERROR(L156-'1-Inputuri'!M112-'1-Inputuri'!M114),0,L156-'1-Inputuri'!M112-'1-Inputuri'!M114),'3-Analiza financiara'!K92-'1-Inputuri'!M112-'1-Inputuri'!M114)</f>
        <v>0</v>
      </c>
      <c r="M92" s="184">
        <f>IF(M12="Implementare",L92+IF(ISERROR(M156-'1-Inputuri'!N112-'1-Inputuri'!N114),0,M156-'1-Inputuri'!N112-'1-Inputuri'!N114),'3-Analiza financiara'!L92-'1-Inputuri'!N112-'1-Inputuri'!N114)</f>
        <v>0</v>
      </c>
      <c r="N92" s="184">
        <f>IF(N12="Implementare",M92+IF(ISERROR(N156-'1-Inputuri'!O112-'1-Inputuri'!O114),0,N156-'1-Inputuri'!O112-'1-Inputuri'!O114),'3-Analiza financiara'!M92-'1-Inputuri'!O112-'1-Inputuri'!O114)</f>
        <v>0</v>
      </c>
      <c r="O92" s="184">
        <f>IF(O12="Implementare",N92+IF(ISERROR(O156-'1-Inputuri'!P112-'1-Inputuri'!P114),0,O156-'1-Inputuri'!P112-'1-Inputuri'!P114),'3-Analiza financiara'!N92-'1-Inputuri'!P112-'1-Inputuri'!P114)</f>
        <v>0</v>
      </c>
      <c r="P92" s="184">
        <f>IF(P12="Implementare",O92+IF(ISERROR(P156-'1-Inputuri'!Q112-'1-Inputuri'!Q114),0,P156-'1-Inputuri'!Q112-'1-Inputuri'!Q114),'3-Analiza financiara'!O92-'1-Inputuri'!Q112-'1-Inputuri'!Q114)</f>
        <v>0</v>
      </c>
      <c r="Q92" s="184">
        <f>IF(Q12="Implementare",P92+IF(ISERROR(Q156-'1-Inputuri'!R112-'1-Inputuri'!R114),0,Q156-'1-Inputuri'!R112-'1-Inputuri'!R114),'3-Analiza financiara'!P92-'1-Inputuri'!R112-'1-Inputuri'!R114)</f>
        <v>0</v>
      </c>
      <c r="R92" s="184">
        <f>IF(R12="Implementare",Q92+IF(ISERROR(R156-'1-Inputuri'!S112-'1-Inputuri'!S114),0,R156-'1-Inputuri'!S112-'1-Inputuri'!S114),'3-Analiza financiara'!Q92-'1-Inputuri'!S112-'1-Inputuri'!S114)</f>
        <v>0</v>
      </c>
      <c r="S92" s="184">
        <f>IF(S12="Implementare",R92+IF(ISERROR(S156-'1-Inputuri'!T112-'1-Inputuri'!T114),0,S156-'1-Inputuri'!T112-'1-Inputuri'!T114),'3-Analiza financiara'!R92-'1-Inputuri'!T112-'1-Inputuri'!T114)</f>
        <v>0</v>
      </c>
      <c r="T92" s="184">
        <f>IF(T12="Implementare",S92+IF(ISERROR(T156-'1-Inputuri'!U112-'1-Inputuri'!U114),0,T156-'1-Inputuri'!U112-'1-Inputuri'!U114),'3-Analiza financiara'!S92-'1-Inputuri'!U112-'1-Inputuri'!U114)</f>
        <v>0</v>
      </c>
      <c r="U92" s="184">
        <f>IF(U12="Implementare",T92+IF(ISERROR(U156-'1-Inputuri'!V112-'1-Inputuri'!V114),0,U156-'1-Inputuri'!V112-'1-Inputuri'!V114),'3-Analiza financiara'!T92-'1-Inputuri'!V112-'1-Inputuri'!V114)</f>
        <v>0</v>
      </c>
      <c r="V92" s="184">
        <f>IF(V12="Implementare",U92+IF(ISERROR(V156-'1-Inputuri'!W112-'1-Inputuri'!W114),0,V156-'1-Inputuri'!W112-'1-Inputuri'!W114),'3-Analiza financiara'!U92-'1-Inputuri'!W112-'1-Inputuri'!W114)</f>
        <v>0</v>
      </c>
      <c r="W92" s="184">
        <f>IF(W12="Implementare",V92+IF(ISERROR(W156-'1-Inputuri'!X112-'1-Inputuri'!X114),0,W156-'1-Inputuri'!X112-'1-Inputuri'!X114),'3-Analiza financiara'!V92-'1-Inputuri'!X112-'1-Inputuri'!X114)</f>
        <v>0</v>
      </c>
      <c r="X92" s="79"/>
    </row>
    <row r="93" spans="2:24">
      <c r="B93" s="79"/>
      <c r="C93" s="273"/>
      <c r="D93" s="279" t="s">
        <v>326</v>
      </c>
      <c r="E93" s="154" t="s">
        <v>234</v>
      </c>
      <c r="F93" s="79"/>
      <c r="G93" s="148" t="s">
        <v>134</v>
      </c>
      <c r="H93" s="79"/>
      <c r="I93" s="149"/>
      <c r="J93" s="149"/>
      <c r="K93" s="184">
        <f>J93</f>
        <v>0</v>
      </c>
      <c r="L93" s="184">
        <f t="shared" ref="L93:W93" si="46">K93</f>
        <v>0</v>
      </c>
      <c r="M93" s="184">
        <f t="shared" si="46"/>
        <v>0</v>
      </c>
      <c r="N93" s="184">
        <f t="shared" si="46"/>
        <v>0</v>
      </c>
      <c r="O93" s="184">
        <f t="shared" si="46"/>
        <v>0</v>
      </c>
      <c r="P93" s="184">
        <f t="shared" si="46"/>
        <v>0</v>
      </c>
      <c r="Q93" s="184">
        <f t="shared" si="46"/>
        <v>0</v>
      </c>
      <c r="R93" s="184">
        <f t="shared" si="46"/>
        <v>0</v>
      </c>
      <c r="S93" s="184">
        <f t="shared" si="46"/>
        <v>0</v>
      </c>
      <c r="T93" s="184">
        <f t="shared" si="46"/>
        <v>0</v>
      </c>
      <c r="U93" s="184">
        <f t="shared" si="46"/>
        <v>0</v>
      </c>
      <c r="V93" s="184">
        <f t="shared" si="46"/>
        <v>0</v>
      </c>
      <c r="W93" s="184">
        <f t="shared" si="46"/>
        <v>0</v>
      </c>
      <c r="X93" s="79"/>
    </row>
    <row r="94" spans="2:24">
      <c r="B94" s="79"/>
      <c r="C94" s="278" t="s">
        <v>298</v>
      </c>
      <c r="D94" s="280" t="s">
        <v>297</v>
      </c>
      <c r="E94" s="281"/>
      <c r="F94" s="79"/>
      <c r="G94" s="148" t="s">
        <v>134</v>
      </c>
      <c r="H94" s="79"/>
      <c r="I94" s="187">
        <f>I95+I96+I98+I99</f>
        <v>0</v>
      </c>
      <c r="J94" s="187">
        <f t="shared" ref="J94" si="47">J95+J96+J98+J99</f>
        <v>0</v>
      </c>
      <c r="K94" s="187">
        <f>K95+K96+K97+K98+K99</f>
        <v>0</v>
      </c>
      <c r="L94" s="187">
        <f t="shared" ref="L94:W94" si="48">L95+L96+L97+L98+L99</f>
        <v>0</v>
      </c>
      <c r="M94" s="187">
        <f t="shared" si="48"/>
        <v>0</v>
      </c>
      <c r="N94" s="187">
        <f t="shared" si="48"/>
        <v>0</v>
      </c>
      <c r="O94" s="187">
        <f t="shared" si="48"/>
        <v>0</v>
      </c>
      <c r="P94" s="187">
        <f t="shared" si="48"/>
        <v>0</v>
      </c>
      <c r="Q94" s="187">
        <f t="shared" si="48"/>
        <v>0</v>
      </c>
      <c r="R94" s="187">
        <f t="shared" si="48"/>
        <v>0</v>
      </c>
      <c r="S94" s="187">
        <f t="shared" si="48"/>
        <v>0</v>
      </c>
      <c r="T94" s="187">
        <f t="shared" si="48"/>
        <v>0</v>
      </c>
      <c r="U94" s="187">
        <f t="shared" si="48"/>
        <v>0</v>
      </c>
      <c r="V94" s="187">
        <f t="shared" si="48"/>
        <v>0</v>
      </c>
      <c r="W94" s="187">
        <f t="shared" si="48"/>
        <v>0</v>
      </c>
      <c r="X94" s="79"/>
    </row>
    <row r="95" spans="2:24">
      <c r="B95" s="79"/>
      <c r="C95" s="273"/>
      <c r="D95" s="275" t="s">
        <v>280</v>
      </c>
      <c r="E95" s="154" t="s">
        <v>234</v>
      </c>
      <c r="F95" s="79"/>
      <c r="G95" s="148" t="s">
        <v>134</v>
      </c>
      <c r="H95" s="79"/>
      <c r="I95" s="149"/>
      <c r="J95" s="149"/>
      <c r="K95" s="184">
        <f>IF(ISERROR(K78*K127/365),0,K78*K127/365)</f>
        <v>0</v>
      </c>
      <c r="L95" s="184">
        <f t="shared" ref="L95:W95" si="49">IF(ISERROR(L78*L127/365),0,L78*L127/365)</f>
        <v>0</v>
      </c>
      <c r="M95" s="184">
        <f t="shared" si="49"/>
        <v>0</v>
      </c>
      <c r="N95" s="184">
        <f t="shared" si="49"/>
        <v>0</v>
      </c>
      <c r="O95" s="184">
        <f t="shared" si="49"/>
        <v>0</v>
      </c>
      <c r="P95" s="184">
        <f t="shared" si="49"/>
        <v>0</v>
      </c>
      <c r="Q95" s="184">
        <f t="shared" si="49"/>
        <v>0</v>
      </c>
      <c r="R95" s="184">
        <f t="shared" si="49"/>
        <v>0</v>
      </c>
      <c r="S95" s="184">
        <f t="shared" si="49"/>
        <v>0</v>
      </c>
      <c r="T95" s="184">
        <f t="shared" si="49"/>
        <v>0</v>
      </c>
      <c r="U95" s="184">
        <f t="shared" si="49"/>
        <v>0</v>
      </c>
      <c r="V95" s="184">
        <f t="shared" si="49"/>
        <v>0</v>
      </c>
      <c r="W95" s="184">
        <f t="shared" si="49"/>
        <v>0</v>
      </c>
      <c r="X95" s="79"/>
    </row>
    <row r="96" spans="2:24">
      <c r="B96" s="79"/>
      <c r="C96" s="273"/>
      <c r="D96" s="275" t="s">
        <v>281</v>
      </c>
      <c r="E96" s="154" t="s">
        <v>234</v>
      </c>
      <c r="F96" s="79"/>
      <c r="G96" s="148" t="s">
        <v>134</v>
      </c>
      <c r="H96" s="79"/>
      <c r="I96" s="149"/>
      <c r="J96" s="149"/>
      <c r="K96" s="184">
        <f>IF(ISERROR(K20*K128/365),0,K20*K128/365)</f>
        <v>0</v>
      </c>
      <c r="L96" s="184">
        <f t="shared" ref="L96:W96" si="50">IF(ISERROR(L20*L128/365),0,L20*L128/365)</f>
        <v>0</v>
      </c>
      <c r="M96" s="184">
        <f t="shared" si="50"/>
        <v>0</v>
      </c>
      <c r="N96" s="184">
        <f t="shared" si="50"/>
        <v>0</v>
      </c>
      <c r="O96" s="184">
        <f t="shared" si="50"/>
        <v>0</v>
      </c>
      <c r="P96" s="184">
        <f t="shared" si="50"/>
        <v>0</v>
      </c>
      <c r="Q96" s="184">
        <f t="shared" si="50"/>
        <v>0</v>
      </c>
      <c r="R96" s="184">
        <f t="shared" si="50"/>
        <v>0</v>
      </c>
      <c r="S96" s="184">
        <f t="shared" si="50"/>
        <v>0</v>
      </c>
      <c r="T96" s="184">
        <f t="shared" si="50"/>
        <v>0</v>
      </c>
      <c r="U96" s="184">
        <f t="shared" si="50"/>
        <v>0</v>
      </c>
      <c r="V96" s="184">
        <f t="shared" si="50"/>
        <v>0</v>
      </c>
      <c r="W96" s="184">
        <f t="shared" si="50"/>
        <v>0</v>
      </c>
      <c r="X96" s="79"/>
    </row>
    <row r="97" spans="2:24" ht="27.6">
      <c r="B97" s="79"/>
      <c r="C97" s="273"/>
      <c r="D97" s="275" t="s">
        <v>374</v>
      </c>
      <c r="E97" s="154" t="s">
        <v>234</v>
      </c>
      <c r="F97" s="79"/>
      <c r="G97" s="148" t="s">
        <v>134</v>
      </c>
      <c r="H97" s="79"/>
      <c r="I97" s="149"/>
      <c r="J97" s="149"/>
      <c r="K97" s="184">
        <f>'2-Buget cerere'!E68-'3-Analiza financiara'!K148-'3-Analiza financiara'!K149</f>
        <v>0</v>
      </c>
      <c r="L97" s="184">
        <f>K97-L148-L149</f>
        <v>0</v>
      </c>
      <c r="M97" s="184">
        <f>L97-M148-M149</f>
        <v>0</v>
      </c>
      <c r="N97" s="184">
        <f t="shared" ref="N97:W97" si="51">M97-N148-N149</f>
        <v>0</v>
      </c>
      <c r="O97" s="184">
        <f t="shared" si="51"/>
        <v>0</v>
      </c>
      <c r="P97" s="184">
        <f t="shared" si="51"/>
        <v>0</v>
      </c>
      <c r="Q97" s="184">
        <f t="shared" si="51"/>
        <v>0</v>
      </c>
      <c r="R97" s="184">
        <f t="shared" si="51"/>
        <v>0</v>
      </c>
      <c r="S97" s="184">
        <f t="shared" si="51"/>
        <v>0</v>
      </c>
      <c r="T97" s="184">
        <f t="shared" si="51"/>
        <v>0</v>
      </c>
      <c r="U97" s="184">
        <f t="shared" si="51"/>
        <v>0</v>
      </c>
      <c r="V97" s="184">
        <f t="shared" si="51"/>
        <v>0</v>
      </c>
      <c r="W97" s="184">
        <f t="shared" si="51"/>
        <v>0</v>
      </c>
      <c r="X97" s="79"/>
    </row>
    <row r="98" spans="2:24">
      <c r="B98" s="79"/>
      <c r="C98" s="273"/>
      <c r="D98" s="275" t="s">
        <v>282</v>
      </c>
      <c r="E98" s="154" t="s">
        <v>234</v>
      </c>
      <c r="F98" s="79"/>
      <c r="G98" s="148" t="s">
        <v>134</v>
      </c>
      <c r="H98" s="79"/>
      <c r="I98" s="149"/>
      <c r="J98" s="149"/>
      <c r="K98" s="184">
        <f>J98</f>
        <v>0</v>
      </c>
      <c r="L98" s="184">
        <f t="shared" ref="L98:W98" si="52">K98</f>
        <v>0</v>
      </c>
      <c r="M98" s="184">
        <f t="shared" si="52"/>
        <v>0</v>
      </c>
      <c r="N98" s="184">
        <f t="shared" si="52"/>
        <v>0</v>
      </c>
      <c r="O98" s="184">
        <f t="shared" si="52"/>
        <v>0</v>
      </c>
      <c r="P98" s="184">
        <f t="shared" si="52"/>
        <v>0</v>
      </c>
      <c r="Q98" s="184">
        <f t="shared" si="52"/>
        <v>0</v>
      </c>
      <c r="R98" s="184">
        <f t="shared" si="52"/>
        <v>0</v>
      </c>
      <c r="S98" s="184">
        <f t="shared" si="52"/>
        <v>0</v>
      </c>
      <c r="T98" s="184">
        <f t="shared" si="52"/>
        <v>0</v>
      </c>
      <c r="U98" s="184">
        <f t="shared" si="52"/>
        <v>0</v>
      </c>
      <c r="V98" s="184">
        <f t="shared" si="52"/>
        <v>0</v>
      </c>
      <c r="W98" s="184">
        <f t="shared" si="52"/>
        <v>0</v>
      </c>
      <c r="X98" s="79"/>
    </row>
    <row r="99" spans="2:24">
      <c r="B99" s="79"/>
      <c r="C99" s="273"/>
      <c r="D99" s="275" t="s">
        <v>311</v>
      </c>
      <c r="E99" s="154" t="s">
        <v>234</v>
      </c>
      <c r="F99" s="79"/>
      <c r="G99" s="148" t="s">
        <v>134</v>
      </c>
      <c r="H99" s="79"/>
      <c r="I99" s="149"/>
      <c r="J99" s="149"/>
      <c r="K99" s="184">
        <f>K168</f>
        <v>0</v>
      </c>
      <c r="L99" s="184">
        <f t="shared" ref="L99:W99" si="53">L168</f>
        <v>0</v>
      </c>
      <c r="M99" s="184">
        <f t="shared" si="53"/>
        <v>0</v>
      </c>
      <c r="N99" s="184">
        <f t="shared" si="53"/>
        <v>0</v>
      </c>
      <c r="O99" s="184">
        <f t="shared" si="53"/>
        <v>0</v>
      </c>
      <c r="P99" s="184">
        <f t="shared" si="53"/>
        <v>0</v>
      </c>
      <c r="Q99" s="184">
        <f t="shared" si="53"/>
        <v>0</v>
      </c>
      <c r="R99" s="184">
        <f t="shared" si="53"/>
        <v>0</v>
      </c>
      <c r="S99" s="184">
        <f t="shared" si="53"/>
        <v>0</v>
      </c>
      <c r="T99" s="184">
        <f t="shared" si="53"/>
        <v>0</v>
      </c>
      <c r="U99" s="184">
        <f t="shared" si="53"/>
        <v>0</v>
      </c>
      <c r="V99" s="184">
        <f t="shared" si="53"/>
        <v>0</v>
      </c>
      <c r="W99" s="184">
        <f t="shared" si="53"/>
        <v>0</v>
      </c>
      <c r="X99" s="79"/>
    </row>
    <row r="100" spans="2:24" s="284" customFormat="1" ht="13.2" customHeight="1">
      <c r="B100" s="90"/>
      <c r="C100" s="278" t="s">
        <v>233</v>
      </c>
      <c r="D100" s="282" t="s">
        <v>283</v>
      </c>
      <c r="E100" s="154" t="s">
        <v>234</v>
      </c>
      <c r="F100" s="90"/>
      <c r="G100" s="148" t="s">
        <v>134</v>
      </c>
      <c r="H100" s="90"/>
      <c r="I100" s="283"/>
      <c r="J100" s="283"/>
      <c r="K100" s="187">
        <f>J100</f>
        <v>0</v>
      </c>
      <c r="L100" s="187">
        <f t="shared" ref="L100:W100" si="54">K100</f>
        <v>0</v>
      </c>
      <c r="M100" s="187">
        <f t="shared" si="54"/>
        <v>0</v>
      </c>
      <c r="N100" s="187">
        <f t="shared" si="54"/>
        <v>0</v>
      </c>
      <c r="O100" s="187">
        <f t="shared" si="54"/>
        <v>0</v>
      </c>
      <c r="P100" s="187">
        <f t="shared" si="54"/>
        <v>0</v>
      </c>
      <c r="Q100" s="187">
        <f t="shared" si="54"/>
        <v>0</v>
      </c>
      <c r="R100" s="187">
        <f t="shared" si="54"/>
        <v>0</v>
      </c>
      <c r="S100" s="187">
        <f t="shared" si="54"/>
        <v>0</v>
      </c>
      <c r="T100" s="187">
        <f t="shared" si="54"/>
        <v>0</v>
      </c>
      <c r="U100" s="187">
        <f t="shared" si="54"/>
        <v>0</v>
      </c>
      <c r="V100" s="187">
        <f t="shared" si="54"/>
        <v>0</v>
      </c>
      <c r="W100" s="187">
        <f t="shared" si="54"/>
        <v>0</v>
      </c>
      <c r="X100" s="90"/>
    </row>
    <row r="101" spans="2:24" s="284" customFormat="1">
      <c r="B101" s="90"/>
      <c r="C101" s="278"/>
      <c r="D101" s="369" t="s">
        <v>284</v>
      </c>
      <c r="E101" s="370"/>
      <c r="F101" s="90"/>
      <c r="G101" s="161" t="s">
        <v>134</v>
      </c>
      <c r="H101" s="90"/>
      <c r="I101" s="187">
        <f>I90+I94+I100</f>
        <v>0</v>
      </c>
      <c r="J101" s="187">
        <f t="shared" ref="J101:W101" si="55">J90+J94+J100</f>
        <v>0</v>
      </c>
      <c r="K101" s="187">
        <f t="shared" si="55"/>
        <v>0</v>
      </c>
      <c r="L101" s="187">
        <f t="shared" si="55"/>
        <v>0</v>
      </c>
      <c r="M101" s="187">
        <f t="shared" si="55"/>
        <v>0</v>
      </c>
      <c r="N101" s="187">
        <f t="shared" si="55"/>
        <v>0</v>
      </c>
      <c r="O101" s="187">
        <f t="shared" si="55"/>
        <v>0</v>
      </c>
      <c r="P101" s="187">
        <f t="shared" si="55"/>
        <v>0</v>
      </c>
      <c r="Q101" s="187">
        <f t="shared" si="55"/>
        <v>0</v>
      </c>
      <c r="R101" s="187">
        <f t="shared" si="55"/>
        <v>0</v>
      </c>
      <c r="S101" s="187">
        <f t="shared" si="55"/>
        <v>0</v>
      </c>
      <c r="T101" s="187">
        <f t="shared" si="55"/>
        <v>0</v>
      </c>
      <c r="U101" s="187">
        <f t="shared" si="55"/>
        <v>0</v>
      </c>
      <c r="V101" s="187">
        <f t="shared" si="55"/>
        <v>0</v>
      </c>
      <c r="W101" s="187">
        <f t="shared" si="55"/>
        <v>0</v>
      </c>
      <c r="X101" s="90"/>
    </row>
    <row r="102" spans="2:24" ht="27.6">
      <c r="B102" s="79"/>
      <c r="C102" s="278" t="s">
        <v>234</v>
      </c>
      <c r="D102" s="282" t="s">
        <v>285</v>
      </c>
      <c r="E102" s="154" t="s">
        <v>233</v>
      </c>
      <c r="F102" s="79"/>
      <c r="G102" s="148" t="s">
        <v>134</v>
      </c>
      <c r="H102" s="79"/>
      <c r="I102" s="187">
        <f>I103+I104+I105</f>
        <v>0</v>
      </c>
      <c r="J102" s="187">
        <f t="shared" ref="J102:W102" si="56">J103+J104+J105</f>
        <v>0</v>
      </c>
      <c r="K102" s="187">
        <f t="shared" si="56"/>
        <v>0</v>
      </c>
      <c r="L102" s="187">
        <f t="shared" si="56"/>
        <v>0</v>
      </c>
      <c r="M102" s="187">
        <f t="shared" si="56"/>
        <v>0</v>
      </c>
      <c r="N102" s="187">
        <f t="shared" si="56"/>
        <v>0</v>
      </c>
      <c r="O102" s="187">
        <f t="shared" si="56"/>
        <v>0</v>
      </c>
      <c r="P102" s="187">
        <f t="shared" si="56"/>
        <v>0</v>
      </c>
      <c r="Q102" s="187">
        <f t="shared" si="56"/>
        <v>0</v>
      </c>
      <c r="R102" s="187">
        <f t="shared" si="56"/>
        <v>0</v>
      </c>
      <c r="S102" s="187">
        <f t="shared" si="56"/>
        <v>0</v>
      </c>
      <c r="T102" s="187">
        <f t="shared" si="56"/>
        <v>0</v>
      </c>
      <c r="U102" s="187">
        <f t="shared" si="56"/>
        <v>0</v>
      </c>
      <c r="V102" s="187">
        <f t="shared" si="56"/>
        <v>0</v>
      </c>
      <c r="W102" s="187">
        <f t="shared" si="56"/>
        <v>0</v>
      </c>
      <c r="X102" s="79"/>
    </row>
    <row r="103" spans="2:24">
      <c r="B103" s="79"/>
      <c r="C103" s="278"/>
      <c r="D103" s="275" t="s">
        <v>312</v>
      </c>
      <c r="E103" s="154" t="s">
        <v>233</v>
      </c>
      <c r="F103" s="79"/>
      <c r="G103" s="148" t="s">
        <v>134</v>
      </c>
      <c r="H103" s="79"/>
      <c r="I103" s="283"/>
      <c r="J103" s="283"/>
      <c r="K103" s="187">
        <f>J103</f>
        <v>0</v>
      </c>
      <c r="L103" s="187">
        <f t="shared" ref="L103:W103" si="57">K103</f>
        <v>0</v>
      </c>
      <c r="M103" s="187">
        <f t="shared" si="57"/>
        <v>0</v>
      </c>
      <c r="N103" s="187">
        <f t="shared" si="57"/>
        <v>0</v>
      </c>
      <c r="O103" s="187">
        <f t="shared" si="57"/>
        <v>0</v>
      </c>
      <c r="P103" s="187">
        <f t="shared" si="57"/>
        <v>0</v>
      </c>
      <c r="Q103" s="187">
        <f t="shared" si="57"/>
        <v>0</v>
      </c>
      <c r="R103" s="187">
        <f t="shared" si="57"/>
        <v>0</v>
      </c>
      <c r="S103" s="187">
        <f t="shared" si="57"/>
        <v>0</v>
      </c>
      <c r="T103" s="187">
        <f t="shared" si="57"/>
        <v>0</v>
      </c>
      <c r="U103" s="187">
        <f t="shared" si="57"/>
        <v>0</v>
      </c>
      <c r="V103" s="187">
        <f t="shared" si="57"/>
        <v>0</v>
      </c>
      <c r="W103" s="187">
        <f t="shared" si="57"/>
        <v>0</v>
      </c>
      <c r="X103" s="79"/>
    </row>
    <row r="104" spans="2:24">
      <c r="B104" s="79"/>
      <c r="C104" s="278"/>
      <c r="D104" s="275" t="s">
        <v>313</v>
      </c>
      <c r="E104" s="154" t="s">
        <v>233</v>
      </c>
      <c r="F104" s="79"/>
      <c r="G104" s="148" t="s">
        <v>134</v>
      </c>
      <c r="H104" s="79"/>
      <c r="I104" s="283"/>
      <c r="J104" s="283"/>
      <c r="K104" s="187">
        <f>IF(ISERROR(K78*K129/365),0,K78*K129/365)</f>
        <v>0</v>
      </c>
      <c r="L104" s="187">
        <f t="shared" ref="L104:W104" si="58">IF(ISERROR(L78*L129/365),0,L78*L129/365)</f>
        <v>0</v>
      </c>
      <c r="M104" s="187">
        <f t="shared" si="58"/>
        <v>0</v>
      </c>
      <c r="N104" s="187">
        <f t="shared" si="58"/>
        <v>0</v>
      </c>
      <c r="O104" s="187">
        <f t="shared" si="58"/>
        <v>0</v>
      </c>
      <c r="P104" s="187">
        <f t="shared" si="58"/>
        <v>0</v>
      </c>
      <c r="Q104" s="187">
        <f t="shared" si="58"/>
        <v>0</v>
      </c>
      <c r="R104" s="187">
        <f t="shared" si="58"/>
        <v>0</v>
      </c>
      <c r="S104" s="187">
        <f t="shared" si="58"/>
        <v>0</v>
      </c>
      <c r="T104" s="187">
        <f t="shared" si="58"/>
        <v>0</v>
      </c>
      <c r="U104" s="187">
        <f t="shared" si="58"/>
        <v>0</v>
      </c>
      <c r="V104" s="187">
        <f t="shared" si="58"/>
        <v>0</v>
      </c>
      <c r="W104" s="187">
        <f t="shared" si="58"/>
        <v>0</v>
      </c>
      <c r="X104" s="79"/>
    </row>
    <row r="105" spans="2:24">
      <c r="B105" s="79"/>
      <c r="C105" s="278"/>
      <c r="D105" s="275" t="s">
        <v>314</v>
      </c>
      <c r="E105" s="154" t="s">
        <v>233</v>
      </c>
      <c r="F105" s="79"/>
      <c r="G105" s="148" t="s">
        <v>134</v>
      </c>
      <c r="H105" s="79"/>
      <c r="I105" s="283"/>
      <c r="J105" s="283"/>
      <c r="K105" s="187">
        <f>J105</f>
        <v>0</v>
      </c>
      <c r="L105" s="187">
        <f t="shared" ref="L105:W105" si="59">K105</f>
        <v>0</v>
      </c>
      <c r="M105" s="187">
        <f t="shared" si="59"/>
        <v>0</v>
      </c>
      <c r="N105" s="187">
        <f t="shared" si="59"/>
        <v>0</v>
      </c>
      <c r="O105" s="187">
        <f t="shared" si="59"/>
        <v>0</v>
      </c>
      <c r="P105" s="187">
        <f t="shared" si="59"/>
        <v>0</v>
      </c>
      <c r="Q105" s="187">
        <f t="shared" si="59"/>
        <v>0</v>
      </c>
      <c r="R105" s="187">
        <f t="shared" si="59"/>
        <v>0</v>
      </c>
      <c r="S105" s="187">
        <f t="shared" si="59"/>
        <v>0</v>
      </c>
      <c r="T105" s="187">
        <f t="shared" si="59"/>
        <v>0</v>
      </c>
      <c r="U105" s="187">
        <f t="shared" si="59"/>
        <v>0</v>
      </c>
      <c r="V105" s="187">
        <f t="shared" si="59"/>
        <v>0</v>
      </c>
      <c r="W105" s="187">
        <f t="shared" si="59"/>
        <v>0</v>
      </c>
      <c r="X105" s="79"/>
    </row>
    <row r="106" spans="2:24" ht="27.6">
      <c r="B106" s="79"/>
      <c r="C106" s="278" t="s">
        <v>286</v>
      </c>
      <c r="D106" s="282" t="s">
        <v>287</v>
      </c>
      <c r="E106" s="154" t="s">
        <v>233</v>
      </c>
      <c r="F106" s="79"/>
      <c r="G106" s="148" t="s">
        <v>134</v>
      </c>
      <c r="H106" s="79"/>
      <c r="I106" s="283"/>
      <c r="J106" s="283"/>
      <c r="K106" s="187">
        <f>'1-Inputuri'!L130+K146-K150</f>
        <v>0</v>
      </c>
      <c r="L106" s="187">
        <f>'1-Inputuri'!M130+SUM($K$146:L146)-SUM($K$150:L150)</f>
        <v>0</v>
      </c>
      <c r="M106" s="187">
        <f>'1-Inputuri'!N130+SUM($K$146:M146)-SUM($K$150:M150)</f>
        <v>0</v>
      </c>
      <c r="N106" s="187">
        <f>'1-Inputuri'!O130+SUM($K$146:N146)-SUM($K$150:N150)</f>
        <v>0</v>
      </c>
      <c r="O106" s="187">
        <f>'1-Inputuri'!P130+SUM($K$146:O146)-SUM($K$150:O150)</f>
        <v>0</v>
      </c>
      <c r="P106" s="187">
        <f>'1-Inputuri'!Q130+SUM($K$146:P146)-SUM($K$150:P150)</f>
        <v>0</v>
      </c>
      <c r="Q106" s="187">
        <f>'1-Inputuri'!R130+SUM($K$146:Q146)-SUM($K$150:Q150)</f>
        <v>0</v>
      </c>
      <c r="R106" s="187">
        <f>'1-Inputuri'!S130+SUM($K$146:R146)-SUM($K$150:R150)</f>
        <v>0</v>
      </c>
      <c r="S106" s="187">
        <f>'1-Inputuri'!T130+SUM($K$146:S146)-SUM($K$150:S150)</f>
        <v>0</v>
      </c>
      <c r="T106" s="187">
        <f>'1-Inputuri'!U130+SUM($K$146:T146)-SUM($K$150:T150)</f>
        <v>0</v>
      </c>
      <c r="U106" s="187">
        <f>'1-Inputuri'!V130+SUM($K$146:U146)-SUM($K$150:U150)</f>
        <v>0</v>
      </c>
      <c r="V106" s="187">
        <f>'1-Inputuri'!W130+SUM($K$146:V146)-SUM($K$150:V150)</f>
        <v>0</v>
      </c>
      <c r="W106" s="187">
        <f>'1-Inputuri'!X130+SUM($K$146:W146)-SUM($K$150:W150)</f>
        <v>0</v>
      </c>
      <c r="X106" s="79"/>
    </row>
    <row r="107" spans="2:24">
      <c r="B107" s="79"/>
      <c r="C107" s="278" t="s">
        <v>288</v>
      </c>
      <c r="D107" s="282" t="s">
        <v>289</v>
      </c>
      <c r="E107" s="154" t="s">
        <v>233</v>
      </c>
      <c r="F107" s="79"/>
      <c r="G107" s="148" t="s">
        <v>134</v>
      </c>
      <c r="H107" s="79"/>
      <c r="I107" s="283"/>
      <c r="J107" s="283"/>
      <c r="K107" s="187">
        <f>J107</f>
        <v>0</v>
      </c>
      <c r="L107" s="187">
        <f t="shared" ref="L107:W107" si="60">K107</f>
        <v>0</v>
      </c>
      <c r="M107" s="187">
        <f t="shared" si="60"/>
        <v>0</v>
      </c>
      <c r="N107" s="187">
        <f t="shared" si="60"/>
        <v>0</v>
      </c>
      <c r="O107" s="187">
        <f t="shared" si="60"/>
        <v>0</v>
      </c>
      <c r="P107" s="187">
        <f t="shared" si="60"/>
        <v>0</v>
      </c>
      <c r="Q107" s="187">
        <f t="shared" si="60"/>
        <v>0</v>
      </c>
      <c r="R107" s="187">
        <f t="shared" si="60"/>
        <v>0</v>
      </c>
      <c r="S107" s="187">
        <f t="shared" si="60"/>
        <v>0</v>
      </c>
      <c r="T107" s="187">
        <f t="shared" si="60"/>
        <v>0</v>
      </c>
      <c r="U107" s="187">
        <f t="shared" si="60"/>
        <v>0</v>
      </c>
      <c r="V107" s="187">
        <f t="shared" si="60"/>
        <v>0</v>
      </c>
      <c r="W107" s="187">
        <f t="shared" si="60"/>
        <v>0</v>
      </c>
      <c r="X107" s="79"/>
    </row>
    <row r="108" spans="2:24">
      <c r="B108" s="79"/>
      <c r="C108" s="278" t="s">
        <v>290</v>
      </c>
      <c r="D108" s="282" t="s">
        <v>291</v>
      </c>
      <c r="E108" s="154" t="s">
        <v>233</v>
      </c>
      <c r="F108" s="79"/>
      <c r="G108" s="148" t="s">
        <v>134</v>
      </c>
      <c r="H108" s="79"/>
      <c r="I108" s="187">
        <f>I109+I110+I111+I112</f>
        <v>0</v>
      </c>
      <c r="J108" s="187">
        <f t="shared" ref="J108:W108" si="61">J109+J110+J111+J112</f>
        <v>0</v>
      </c>
      <c r="K108" s="187">
        <f t="shared" si="61"/>
        <v>0</v>
      </c>
      <c r="L108" s="187">
        <f t="shared" si="61"/>
        <v>0</v>
      </c>
      <c r="M108" s="187">
        <f t="shared" si="61"/>
        <v>0</v>
      </c>
      <c r="N108" s="187">
        <f t="shared" si="61"/>
        <v>0</v>
      </c>
      <c r="O108" s="187">
        <f t="shared" si="61"/>
        <v>0</v>
      </c>
      <c r="P108" s="187">
        <f t="shared" si="61"/>
        <v>0</v>
      </c>
      <c r="Q108" s="187">
        <f t="shared" si="61"/>
        <v>0</v>
      </c>
      <c r="R108" s="187">
        <f t="shared" si="61"/>
        <v>0</v>
      </c>
      <c r="S108" s="187">
        <f t="shared" si="61"/>
        <v>0</v>
      </c>
      <c r="T108" s="187">
        <f t="shared" si="61"/>
        <v>0</v>
      </c>
      <c r="U108" s="187">
        <f t="shared" si="61"/>
        <v>0</v>
      </c>
      <c r="V108" s="187">
        <f t="shared" si="61"/>
        <v>0</v>
      </c>
      <c r="W108" s="187">
        <f t="shared" si="61"/>
        <v>0</v>
      </c>
      <c r="X108" s="79"/>
    </row>
    <row r="109" spans="2:24">
      <c r="B109" s="79"/>
      <c r="C109" s="273"/>
      <c r="D109" s="275" t="s">
        <v>315</v>
      </c>
      <c r="E109" s="154" t="s">
        <v>233</v>
      </c>
      <c r="F109" s="79"/>
      <c r="G109" s="148" t="s">
        <v>134</v>
      </c>
      <c r="H109" s="79"/>
      <c r="I109" s="149"/>
      <c r="J109" s="149"/>
      <c r="K109" s="184">
        <f>J109+'2-Buget cerere'!E78-'3-Analiza financiara'!K32</f>
        <v>0</v>
      </c>
      <c r="L109" s="184">
        <f>K109-L32</f>
        <v>0</v>
      </c>
      <c r="M109" s="184">
        <f t="shared" ref="M109:W109" si="62">L109-M32</f>
        <v>0</v>
      </c>
      <c r="N109" s="184">
        <f t="shared" si="62"/>
        <v>0</v>
      </c>
      <c r="O109" s="184">
        <f t="shared" si="62"/>
        <v>0</v>
      </c>
      <c r="P109" s="184">
        <f t="shared" si="62"/>
        <v>0</v>
      </c>
      <c r="Q109" s="184">
        <f t="shared" si="62"/>
        <v>0</v>
      </c>
      <c r="R109" s="184">
        <f t="shared" si="62"/>
        <v>0</v>
      </c>
      <c r="S109" s="184">
        <f t="shared" si="62"/>
        <v>0</v>
      </c>
      <c r="T109" s="184">
        <f t="shared" si="62"/>
        <v>0</v>
      </c>
      <c r="U109" s="184">
        <f t="shared" si="62"/>
        <v>0</v>
      </c>
      <c r="V109" s="184">
        <f t="shared" si="62"/>
        <v>0</v>
      </c>
      <c r="W109" s="184">
        <f t="shared" si="62"/>
        <v>0</v>
      </c>
      <c r="X109" s="79"/>
    </row>
    <row r="110" spans="2:24">
      <c r="B110" s="79"/>
      <c r="C110" s="273"/>
      <c r="D110" s="275" t="s">
        <v>316</v>
      </c>
      <c r="E110" s="154" t="s">
        <v>233</v>
      </c>
      <c r="F110" s="79"/>
      <c r="G110" s="148" t="s">
        <v>134</v>
      </c>
      <c r="H110" s="79"/>
      <c r="I110" s="149"/>
      <c r="J110" s="149"/>
      <c r="K110" s="184">
        <f>J110+'2-Buget cerere'!E88-'3-Analiza financiara'!K30</f>
        <v>0</v>
      </c>
      <c r="L110" s="184">
        <f>K110-L30</f>
        <v>0</v>
      </c>
      <c r="M110" s="184">
        <f>L110-M30</f>
        <v>0</v>
      </c>
      <c r="N110" s="184">
        <f t="shared" ref="N110:W110" si="63">M110-N30</f>
        <v>0</v>
      </c>
      <c r="O110" s="184">
        <f t="shared" si="63"/>
        <v>0</v>
      </c>
      <c r="P110" s="184">
        <f t="shared" si="63"/>
        <v>0</v>
      </c>
      <c r="Q110" s="184">
        <f t="shared" si="63"/>
        <v>0</v>
      </c>
      <c r="R110" s="184">
        <f t="shared" si="63"/>
        <v>0</v>
      </c>
      <c r="S110" s="184">
        <f t="shared" si="63"/>
        <v>0</v>
      </c>
      <c r="T110" s="184">
        <f t="shared" si="63"/>
        <v>0</v>
      </c>
      <c r="U110" s="184">
        <f t="shared" si="63"/>
        <v>0</v>
      </c>
      <c r="V110" s="184">
        <f t="shared" si="63"/>
        <v>0</v>
      </c>
      <c r="W110" s="184">
        <f t="shared" si="63"/>
        <v>0</v>
      </c>
      <c r="X110" s="79"/>
    </row>
    <row r="111" spans="2:24">
      <c r="B111" s="79"/>
      <c r="C111" s="273"/>
      <c r="D111" s="275" t="s">
        <v>317</v>
      </c>
      <c r="E111" s="154" t="s">
        <v>233</v>
      </c>
      <c r="F111" s="79"/>
      <c r="G111" s="148" t="s">
        <v>134</v>
      </c>
      <c r="H111" s="79"/>
      <c r="I111" s="149"/>
      <c r="J111" s="149"/>
      <c r="K111" s="184">
        <f>J111</f>
        <v>0</v>
      </c>
      <c r="L111" s="184">
        <f t="shared" ref="L111:W111" si="64">K111</f>
        <v>0</v>
      </c>
      <c r="M111" s="184">
        <f t="shared" si="64"/>
        <v>0</v>
      </c>
      <c r="N111" s="184">
        <f t="shared" si="64"/>
        <v>0</v>
      </c>
      <c r="O111" s="184">
        <f t="shared" si="64"/>
        <v>0</v>
      </c>
      <c r="P111" s="184">
        <f t="shared" si="64"/>
        <v>0</v>
      </c>
      <c r="Q111" s="184">
        <f t="shared" si="64"/>
        <v>0</v>
      </c>
      <c r="R111" s="184">
        <f t="shared" si="64"/>
        <v>0</v>
      </c>
      <c r="S111" s="184">
        <f t="shared" si="64"/>
        <v>0</v>
      </c>
      <c r="T111" s="184">
        <f t="shared" si="64"/>
        <v>0</v>
      </c>
      <c r="U111" s="184">
        <f t="shared" si="64"/>
        <v>0</v>
      </c>
      <c r="V111" s="184">
        <f t="shared" si="64"/>
        <v>0</v>
      </c>
      <c r="W111" s="184">
        <f t="shared" si="64"/>
        <v>0</v>
      </c>
      <c r="X111" s="79"/>
    </row>
    <row r="112" spans="2:24">
      <c r="B112" s="79"/>
      <c r="C112" s="273"/>
      <c r="D112" s="275" t="s">
        <v>318</v>
      </c>
      <c r="E112" s="154" t="s">
        <v>233</v>
      </c>
      <c r="F112" s="79"/>
      <c r="G112" s="148" t="s">
        <v>134</v>
      </c>
      <c r="H112" s="79"/>
      <c r="I112" s="149"/>
      <c r="J112" s="149"/>
      <c r="K112" s="184">
        <f>J112</f>
        <v>0</v>
      </c>
      <c r="L112" s="184">
        <f t="shared" ref="L112:W112" si="65">K112</f>
        <v>0</v>
      </c>
      <c r="M112" s="184">
        <f t="shared" si="65"/>
        <v>0</v>
      </c>
      <c r="N112" s="184">
        <f t="shared" si="65"/>
        <v>0</v>
      </c>
      <c r="O112" s="184">
        <f t="shared" si="65"/>
        <v>0</v>
      </c>
      <c r="P112" s="184">
        <f t="shared" si="65"/>
        <v>0</v>
      </c>
      <c r="Q112" s="184">
        <f t="shared" si="65"/>
        <v>0</v>
      </c>
      <c r="R112" s="184">
        <f t="shared" si="65"/>
        <v>0</v>
      </c>
      <c r="S112" s="184">
        <f t="shared" si="65"/>
        <v>0</v>
      </c>
      <c r="T112" s="184">
        <f t="shared" si="65"/>
        <v>0</v>
      </c>
      <c r="U112" s="184">
        <f t="shared" si="65"/>
        <v>0</v>
      </c>
      <c r="V112" s="184">
        <f t="shared" si="65"/>
        <v>0</v>
      </c>
      <c r="W112" s="184">
        <f t="shared" si="65"/>
        <v>0</v>
      </c>
      <c r="X112" s="79"/>
    </row>
    <row r="113" spans="2:24">
      <c r="B113" s="79"/>
      <c r="C113" s="278" t="s">
        <v>292</v>
      </c>
      <c r="D113" s="282" t="s">
        <v>293</v>
      </c>
      <c r="E113" s="154" t="s">
        <v>233</v>
      </c>
      <c r="F113" s="79"/>
      <c r="G113" s="148" t="s">
        <v>134</v>
      </c>
      <c r="H113" s="79"/>
      <c r="I113" s="187">
        <f>I114+I115+I116+I117+I118-I119+I120-I121</f>
        <v>0</v>
      </c>
      <c r="J113" s="187">
        <f t="shared" ref="J113:W113" si="66">J114+J115+J116+J117+J118-J119+J120-J121</f>
        <v>0</v>
      </c>
      <c r="K113" s="187">
        <f t="shared" si="66"/>
        <v>0</v>
      </c>
      <c r="L113" s="187">
        <f t="shared" si="66"/>
        <v>0</v>
      </c>
      <c r="M113" s="187">
        <f t="shared" si="66"/>
        <v>0</v>
      </c>
      <c r="N113" s="187">
        <f t="shared" si="66"/>
        <v>0</v>
      </c>
      <c r="O113" s="187">
        <f t="shared" si="66"/>
        <v>0</v>
      </c>
      <c r="P113" s="187">
        <f t="shared" si="66"/>
        <v>0</v>
      </c>
      <c r="Q113" s="187">
        <f t="shared" si="66"/>
        <v>0</v>
      </c>
      <c r="R113" s="187">
        <f t="shared" si="66"/>
        <v>0</v>
      </c>
      <c r="S113" s="187">
        <f t="shared" si="66"/>
        <v>0</v>
      </c>
      <c r="T113" s="187">
        <f t="shared" si="66"/>
        <v>0</v>
      </c>
      <c r="U113" s="187">
        <f t="shared" si="66"/>
        <v>0</v>
      </c>
      <c r="V113" s="187">
        <f t="shared" si="66"/>
        <v>0</v>
      </c>
      <c r="W113" s="187">
        <f t="shared" si="66"/>
        <v>0</v>
      </c>
      <c r="X113" s="79"/>
    </row>
    <row r="114" spans="2:24">
      <c r="B114" s="79"/>
      <c r="C114" s="273"/>
      <c r="D114" s="275" t="s">
        <v>380</v>
      </c>
      <c r="E114" s="154" t="s">
        <v>233</v>
      </c>
      <c r="F114" s="79"/>
      <c r="G114" s="148" t="s">
        <v>134</v>
      </c>
      <c r="H114" s="79"/>
      <c r="I114" s="149"/>
      <c r="J114" s="149"/>
      <c r="K114" s="184">
        <f>J114</f>
        <v>0</v>
      </c>
      <c r="L114" s="184">
        <f t="shared" ref="L114:W114" si="67">K114</f>
        <v>0</v>
      </c>
      <c r="M114" s="184">
        <f t="shared" si="67"/>
        <v>0</v>
      </c>
      <c r="N114" s="184">
        <f t="shared" si="67"/>
        <v>0</v>
      </c>
      <c r="O114" s="184">
        <f t="shared" si="67"/>
        <v>0</v>
      </c>
      <c r="P114" s="184">
        <f t="shared" si="67"/>
        <v>0</v>
      </c>
      <c r="Q114" s="184">
        <f t="shared" si="67"/>
        <v>0</v>
      </c>
      <c r="R114" s="184">
        <f t="shared" si="67"/>
        <v>0</v>
      </c>
      <c r="S114" s="184">
        <f t="shared" si="67"/>
        <v>0</v>
      </c>
      <c r="T114" s="184">
        <f t="shared" si="67"/>
        <v>0</v>
      </c>
      <c r="U114" s="184">
        <f t="shared" si="67"/>
        <v>0</v>
      </c>
      <c r="V114" s="184">
        <f t="shared" si="67"/>
        <v>0</v>
      </c>
      <c r="W114" s="184">
        <f t="shared" si="67"/>
        <v>0</v>
      </c>
      <c r="X114" s="79"/>
    </row>
    <row r="115" spans="2:24">
      <c r="B115" s="79"/>
      <c r="C115" s="273"/>
      <c r="D115" s="275" t="s">
        <v>109</v>
      </c>
      <c r="E115" s="154" t="s">
        <v>233</v>
      </c>
      <c r="F115" s="79"/>
      <c r="G115" s="148" t="s">
        <v>134</v>
      </c>
      <c r="H115" s="79"/>
      <c r="I115" s="149"/>
      <c r="J115" s="149"/>
      <c r="K115" s="184">
        <f>J115</f>
        <v>0</v>
      </c>
      <c r="L115" s="184">
        <f t="shared" ref="L115:W115" si="68">K115</f>
        <v>0</v>
      </c>
      <c r="M115" s="184">
        <f t="shared" si="68"/>
        <v>0</v>
      </c>
      <c r="N115" s="184">
        <f t="shared" si="68"/>
        <v>0</v>
      </c>
      <c r="O115" s="184">
        <f t="shared" si="68"/>
        <v>0</v>
      </c>
      <c r="P115" s="184">
        <f t="shared" si="68"/>
        <v>0</v>
      </c>
      <c r="Q115" s="184">
        <f t="shared" si="68"/>
        <v>0</v>
      </c>
      <c r="R115" s="184">
        <f t="shared" si="68"/>
        <v>0</v>
      </c>
      <c r="S115" s="184">
        <f t="shared" si="68"/>
        <v>0</v>
      </c>
      <c r="T115" s="184">
        <f t="shared" si="68"/>
        <v>0</v>
      </c>
      <c r="U115" s="184">
        <f t="shared" si="68"/>
        <v>0</v>
      </c>
      <c r="V115" s="184">
        <f t="shared" si="68"/>
        <v>0</v>
      </c>
      <c r="W115" s="184">
        <f t="shared" si="68"/>
        <v>0</v>
      </c>
      <c r="X115" s="79"/>
    </row>
    <row r="116" spans="2:24">
      <c r="B116" s="79"/>
      <c r="C116" s="273"/>
      <c r="D116" s="275" t="s">
        <v>110</v>
      </c>
      <c r="E116" s="154" t="s">
        <v>233</v>
      </c>
      <c r="F116" s="79"/>
      <c r="G116" s="148" t="s">
        <v>134</v>
      </c>
      <c r="H116" s="79"/>
      <c r="I116" s="149"/>
      <c r="J116" s="149"/>
      <c r="K116" s="184">
        <f>J116</f>
        <v>0</v>
      </c>
      <c r="L116" s="184">
        <f t="shared" ref="L116:W116" si="69">K116</f>
        <v>0</v>
      </c>
      <c r="M116" s="184">
        <f t="shared" si="69"/>
        <v>0</v>
      </c>
      <c r="N116" s="184">
        <f t="shared" si="69"/>
        <v>0</v>
      </c>
      <c r="O116" s="184">
        <f t="shared" si="69"/>
        <v>0</v>
      </c>
      <c r="P116" s="184">
        <f t="shared" si="69"/>
        <v>0</v>
      </c>
      <c r="Q116" s="184">
        <f t="shared" si="69"/>
        <v>0</v>
      </c>
      <c r="R116" s="184">
        <f t="shared" si="69"/>
        <v>0</v>
      </c>
      <c r="S116" s="184">
        <f t="shared" si="69"/>
        <v>0</v>
      </c>
      <c r="T116" s="184">
        <f t="shared" si="69"/>
        <v>0</v>
      </c>
      <c r="U116" s="184">
        <f t="shared" si="69"/>
        <v>0</v>
      </c>
      <c r="V116" s="184">
        <f t="shared" si="69"/>
        <v>0</v>
      </c>
      <c r="W116" s="184">
        <f t="shared" si="69"/>
        <v>0</v>
      </c>
      <c r="X116" s="79"/>
    </row>
    <row r="117" spans="2:24" ht="15.6" customHeight="1">
      <c r="B117" s="79"/>
      <c r="C117" s="273"/>
      <c r="D117" s="275" t="s">
        <v>319</v>
      </c>
      <c r="E117" s="154" t="s">
        <v>233</v>
      </c>
      <c r="F117" s="79"/>
      <c r="G117" s="148" t="s">
        <v>134</v>
      </c>
      <c r="H117" s="79"/>
      <c r="I117" s="149"/>
      <c r="J117" s="149"/>
      <c r="K117" s="184">
        <f>J117</f>
        <v>0</v>
      </c>
      <c r="L117" s="184">
        <f t="shared" ref="L117:W117" si="70">K117</f>
        <v>0</v>
      </c>
      <c r="M117" s="184">
        <f t="shared" si="70"/>
        <v>0</v>
      </c>
      <c r="N117" s="184">
        <f t="shared" si="70"/>
        <v>0</v>
      </c>
      <c r="O117" s="184">
        <f t="shared" si="70"/>
        <v>0</v>
      </c>
      <c r="P117" s="184">
        <f t="shared" si="70"/>
        <v>0</v>
      </c>
      <c r="Q117" s="184">
        <f t="shared" si="70"/>
        <v>0</v>
      </c>
      <c r="R117" s="184">
        <f t="shared" si="70"/>
        <v>0</v>
      </c>
      <c r="S117" s="184">
        <f t="shared" si="70"/>
        <v>0</v>
      </c>
      <c r="T117" s="184">
        <f t="shared" si="70"/>
        <v>0</v>
      </c>
      <c r="U117" s="184">
        <f t="shared" si="70"/>
        <v>0</v>
      </c>
      <c r="V117" s="184">
        <f t="shared" si="70"/>
        <v>0</v>
      </c>
      <c r="W117" s="184">
        <f t="shared" si="70"/>
        <v>0</v>
      </c>
      <c r="X117" s="79"/>
    </row>
    <row r="118" spans="2:24">
      <c r="B118" s="79"/>
      <c r="C118" s="273"/>
      <c r="D118" s="275" t="s">
        <v>320</v>
      </c>
      <c r="E118" s="154" t="s">
        <v>233</v>
      </c>
      <c r="F118" s="79"/>
      <c r="G118" s="148" t="s">
        <v>134</v>
      </c>
      <c r="H118" s="79"/>
      <c r="I118" s="149"/>
      <c r="J118" s="149"/>
      <c r="K118" s="184">
        <f>IF(J118&gt;0,IF(J120&gt;0,J118+J120,J118-J121),0)</f>
        <v>0</v>
      </c>
      <c r="L118" s="184">
        <f t="shared" ref="L118:W118" si="71">IF(K118&gt;0,IF(K120&gt;0,K118+K120,K118-K121),0)</f>
        <v>0</v>
      </c>
      <c r="M118" s="184">
        <f t="shared" si="71"/>
        <v>0</v>
      </c>
      <c r="N118" s="184">
        <f t="shared" si="71"/>
        <v>0</v>
      </c>
      <c r="O118" s="184">
        <f t="shared" si="71"/>
        <v>0</v>
      </c>
      <c r="P118" s="184">
        <f t="shared" si="71"/>
        <v>0</v>
      </c>
      <c r="Q118" s="184">
        <f t="shared" si="71"/>
        <v>0</v>
      </c>
      <c r="R118" s="184">
        <f t="shared" si="71"/>
        <v>0</v>
      </c>
      <c r="S118" s="184">
        <f t="shared" si="71"/>
        <v>0</v>
      </c>
      <c r="T118" s="184">
        <f t="shared" si="71"/>
        <v>0</v>
      </c>
      <c r="U118" s="184">
        <f t="shared" si="71"/>
        <v>0</v>
      </c>
      <c r="V118" s="184">
        <f t="shared" si="71"/>
        <v>0</v>
      </c>
      <c r="W118" s="184">
        <f t="shared" si="71"/>
        <v>0</v>
      </c>
      <c r="X118" s="79"/>
    </row>
    <row r="119" spans="2:24">
      <c r="B119" s="79"/>
      <c r="C119" s="273"/>
      <c r="D119" s="275" t="s">
        <v>321</v>
      </c>
      <c r="E119" s="154" t="s">
        <v>234</v>
      </c>
      <c r="F119" s="79"/>
      <c r="G119" s="148" t="s">
        <v>134</v>
      </c>
      <c r="H119" s="79"/>
      <c r="I119" s="149"/>
      <c r="J119" s="149"/>
      <c r="K119" s="184">
        <f>IF(J119&gt;0,IF(J120&gt;0,J119-J120,J119+J121),0)</f>
        <v>0</v>
      </c>
      <c r="L119" s="184">
        <f t="shared" ref="L119:W119" si="72">IF(K119&gt;0,IF(K120&gt;0,K119-K120,K119+K121),0)</f>
        <v>0</v>
      </c>
      <c r="M119" s="184">
        <f t="shared" si="72"/>
        <v>0</v>
      </c>
      <c r="N119" s="184">
        <f t="shared" si="72"/>
        <v>0</v>
      </c>
      <c r="O119" s="184">
        <f t="shared" si="72"/>
        <v>0</v>
      </c>
      <c r="P119" s="184">
        <f t="shared" si="72"/>
        <v>0</v>
      </c>
      <c r="Q119" s="184">
        <f t="shared" si="72"/>
        <v>0</v>
      </c>
      <c r="R119" s="184">
        <f t="shared" si="72"/>
        <v>0</v>
      </c>
      <c r="S119" s="184">
        <f t="shared" si="72"/>
        <v>0</v>
      </c>
      <c r="T119" s="184">
        <f t="shared" si="72"/>
        <v>0</v>
      </c>
      <c r="U119" s="184">
        <f t="shared" si="72"/>
        <v>0</v>
      </c>
      <c r="V119" s="184">
        <f t="shared" si="72"/>
        <v>0</v>
      </c>
      <c r="W119" s="184">
        <f t="shared" si="72"/>
        <v>0</v>
      </c>
      <c r="X119" s="79"/>
    </row>
    <row r="120" spans="2:24">
      <c r="B120" s="79"/>
      <c r="C120" s="273"/>
      <c r="D120" s="275" t="s">
        <v>322</v>
      </c>
      <c r="E120" s="154" t="s">
        <v>233</v>
      </c>
      <c r="F120" s="79"/>
      <c r="G120" s="148" t="s">
        <v>134</v>
      </c>
      <c r="H120" s="79"/>
      <c r="I120" s="184">
        <f>I71</f>
        <v>0</v>
      </c>
      <c r="J120" s="184">
        <f t="shared" ref="J120:W120" si="73">J71</f>
        <v>0</v>
      </c>
      <c r="K120" s="184">
        <f t="shared" si="73"/>
        <v>0</v>
      </c>
      <c r="L120" s="184">
        <f t="shared" si="73"/>
        <v>0</v>
      </c>
      <c r="M120" s="184">
        <f t="shared" si="73"/>
        <v>0</v>
      </c>
      <c r="N120" s="184">
        <f t="shared" si="73"/>
        <v>0</v>
      </c>
      <c r="O120" s="184">
        <f t="shared" si="73"/>
        <v>0</v>
      </c>
      <c r="P120" s="184">
        <f t="shared" si="73"/>
        <v>0</v>
      </c>
      <c r="Q120" s="184">
        <f t="shared" si="73"/>
        <v>0</v>
      </c>
      <c r="R120" s="184">
        <f t="shared" si="73"/>
        <v>0</v>
      </c>
      <c r="S120" s="184">
        <f t="shared" si="73"/>
        <v>0</v>
      </c>
      <c r="T120" s="184">
        <f t="shared" si="73"/>
        <v>0</v>
      </c>
      <c r="U120" s="184">
        <f t="shared" si="73"/>
        <v>0</v>
      </c>
      <c r="V120" s="184">
        <f t="shared" si="73"/>
        <v>0</v>
      </c>
      <c r="W120" s="184">
        <f t="shared" si="73"/>
        <v>0</v>
      </c>
      <c r="X120" s="79"/>
    </row>
    <row r="121" spans="2:24">
      <c r="B121" s="79"/>
      <c r="C121" s="273"/>
      <c r="D121" s="275" t="s">
        <v>323</v>
      </c>
      <c r="E121" s="154" t="s">
        <v>234</v>
      </c>
      <c r="F121" s="79"/>
      <c r="G121" s="148" t="s">
        <v>134</v>
      </c>
      <c r="H121" s="79"/>
      <c r="I121" s="184">
        <f>I72</f>
        <v>0</v>
      </c>
      <c r="J121" s="184">
        <f t="shared" ref="J121:W121" si="74">J72</f>
        <v>0</v>
      </c>
      <c r="K121" s="184">
        <f t="shared" si="74"/>
        <v>0</v>
      </c>
      <c r="L121" s="184">
        <f t="shared" si="74"/>
        <v>0</v>
      </c>
      <c r="M121" s="184">
        <f t="shared" si="74"/>
        <v>0</v>
      </c>
      <c r="N121" s="184">
        <f t="shared" si="74"/>
        <v>0</v>
      </c>
      <c r="O121" s="184">
        <f t="shared" si="74"/>
        <v>0</v>
      </c>
      <c r="P121" s="184">
        <f t="shared" si="74"/>
        <v>0</v>
      </c>
      <c r="Q121" s="184">
        <f t="shared" si="74"/>
        <v>0</v>
      </c>
      <c r="R121" s="184">
        <f t="shared" si="74"/>
        <v>0</v>
      </c>
      <c r="S121" s="184">
        <f t="shared" si="74"/>
        <v>0</v>
      </c>
      <c r="T121" s="184">
        <f t="shared" si="74"/>
        <v>0</v>
      </c>
      <c r="U121" s="184">
        <f t="shared" si="74"/>
        <v>0</v>
      </c>
      <c r="V121" s="184">
        <f t="shared" si="74"/>
        <v>0</v>
      </c>
      <c r="W121" s="184">
        <f t="shared" si="74"/>
        <v>0</v>
      </c>
      <c r="X121" s="79"/>
    </row>
    <row r="122" spans="2:24">
      <c r="B122" s="79"/>
      <c r="C122" s="273"/>
      <c r="D122" s="369" t="s">
        <v>294</v>
      </c>
      <c r="E122" s="370"/>
      <c r="F122" s="79"/>
      <c r="G122" s="161" t="s">
        <v>134</v>
      </c>
      <c r="H122" s="79"/>
      <c r="I122" s="187">
        <f>I102+I106+I107+I108+I113</f>
        <v>0</v>
      </c>
      <c r="J122" s="187">
        <f t="shared" ref="J122:W122" si="75">J102+J106+J107+J108+J113</f>
        <v>0</v>
      </c>
      <c r="K122" s="187">
        <f t="shared" si="75"/>
        <v>0</v>
      </c>
      <c r="L122" s="187">
        <f t="shared" si="75"/>
        <v>0</v>
      </c>
      <c r="M122" s="187">
        <f t="shared" si="75"/>
        <v>0</v>
      </c>
      <c r="N122" s="187">
        <f t="shared" si="75"/>
        <v>0</v>
      </c>
      <c r="O122" s="187">
        <f t="shared" si="75"/>
        <v>0</v>
      </c>
      <c r="P122" s="187">
        <f t="shared" si="75"/>
        <v>0</v>
      </c>
      <c r="Q122" s="187">
        <f t="shared" si="75"/>
        <v>0</v>
      </c>
      <c r="R122" s="187">
        <f t="shared" si="75"/>
        <v>0</v>
      </c>
      <c r="S122" s="187">
        <f t="shared" si="75"/>
        <v>0</v>
      </c>
      <c r="T122" s="187">
        <f t="shared" si="75"/>
        <v>0</v>
      </c>
      <c r="U122" s="187">
        <f t="shared" si="75"/>
        <v>0</v>
      </c>
      <c r="V122" s="187">
        <f t="shared" si="75"/>
        <v>0</v>
      </c>
      <c r="W122" s="187">
        <f t="shared" si="75"/>
        <v>0</v>
      </c>
      <c r="X122" s="79"/>
    </row>
    <row r="123" spans="2:24">
      <c r="B123" s="79"/>
      <c r="C123" s="79"/>
      <c r="D123" s="79"/>
      <c r="E123" s="145"/>
      <c r="F123" s="79"/>
      <c r="G123" s="79"/>
      <c r="H123" s="79"/>
      <c r="I123" s="277"/>
      <c r="J123" s="277"/>
      <c r="K123" s="277"/>
      <c r="L123" s="277"/>
      <c r="M123" s="277"/>
      <c r="N123" s="277"/>
      <c r="O123" s="277"/>
      <c r="P123" s="277"/>
      <c r="Q123" s="277"/>
      <c r="R123" s="277"/>
      <c r="S123" s="277"/>
      <c r="T123" s="277"/>
      <c r="U123" s="277"/>
      <c r="V123" s="277"/>
      <c r="W123" s="277"/>
      <c r="X123" s="79"/>
    </row>
    <row r="124" spans="2:24">
      <c r="B124" s="79"/>
      <c r="C124" s="79"/>
      <c r="D124" s="285" t="s">
        <v>299</v>
      </c>
      <c r="E124" s="145"/>
      <c r="F124" s="79"/>
      <c r="G124" s="79"/>
      <c r="H124" s="79"/>
      <c r="I124" s="302" t="str">
        <f>IF(I101=I122,"OK","ERROR")</f>
        <v>OK</v>
      </c>
      <c r="J124" s="302" t="str">
        <f t="shared" ref="J124:W124" si="76">IF(J101=J122,"OK","ERROR")</f>
        <v>OK</v>
      </c>
      <c r="K124" s="302" t="str">
        <f t="shared" si="76"/>
        <v>OK</v>
      </c>
      <c r="L124" s="302" t="str">
        <f t="shared" si="76"/>
        <v>OK</v>
      </c>
      <c r="M124" s="302" t="str">
        <f t="shared" si="76"/>
        <v>OK</v>
      </c>
      <c r="N124" s="302" t="str">
        <f t="shared" si="76"/>
        <v>OK</v>
      </c>
      <c r="O124" s="302" t="str">
        <f t="shared" si="76"/>
        <v>OK</v>
      </c>
      <c r="P124" s="302" t="str">
        <f t="shared" si="76"/>
        <v>OK</v>
      </c>
      <c r="Q124" s="302" t="str">
        <f t="shared" si="76"/>
        <v>OK</v>
      </c>
      <c r="R124" s="302" t="str">
        <f t="shared" si="76"/>
        <v>OK</v>
      </c>
      <c r="S124" s="302" t="str">
        <f t="shared" si="76"/>
        <v>OK</v>
      </c>
      <c r="T124" s="302" t="str">
        <f t="shared" si="76"/>
        <v>OK</v>
      </c>
      <c r="U124" s="302" t="str">
        <f t="shared" si="76"/>
        <v>OK</v>
      </c>
      <c r="V124" s="302" t="str">
        <f t="shared" si="76"/>
        <v>OK</v>
      </c>
      <c r="W124" s="302" t="str">
        <f t="shared" si="76"/>
        <v>OK</v>
      </c>
      <c r="X124" s="79"/>
    </row>
    <row r="125" spans="2:24">
      <c r="B125" s="79"/>
      <c r="C125" s="79"/>
      <c r="D125" s="79"/>
      <c r="E125" s="145"/>
      <c r="F125" s="79"/>
      <c r="G125" s="79"/>
      <c r="H125" s="79"/>
      <c r="I125" s="277"/>
      <c r="J125" s="277"/>
      <c r="K125" s="277"/>
      <c r="L125" s="277"/>
      <c r="M125" s="277"/>
      <c r="N125" s="277"/>
      <c r="O125" s="277"/>
      <c r="P125" s="277"/>
      <c r="Q125" s="277"/>
      <c r="R125" s="277"/>
      <c r="S125" s="277"/>
      <c r="T125" s="277"/>
      <c r="U125" s="277"/>
      <c r="V125" s="277"/>
      <c r="W125" s="277"/>
      <c r="X125" s="79"/>
    </row>
    <row r="126" spans="2:24">
      <c r="B126" s="79"/>
      <c r="C126" s="79"/>
      <c r="D126" s="79"/>
      <c r="E126" s="145"/>
      <c r="F126" s="79"/>
      <c r="G126" s="79"/>
      <c r="H126" s="79"/>
      <c r="I126" s="277"/>
      <c r="J126" s="277"/>
      <c r="K126" s="277"/>
      <c r="L126" s="277"/>
      <c r="M126" s="277"/>
      <c r="N126" s="277"/>
      <c r="O126" s="277"/>
      <c r="P126" s="277"/>
      <c r="Q126" s="277"/>
      <c r="R126" s="277"/>
      <c r="S126" s="277"/>
      <c r="T126" s="277"/>
      <c r="U126" s="277"/>
      <c r="V126" s="277"/>
      <c r="W126" s="277"/>
      <c r="X126" s="79"/>
    </row>
    <row r="127" spans="2:24">
      <c r="B127" s="79"/>
      <c r="C127" s="79"/>
      <c r="D127" s="170" t="s">
        <v>307</v>
      </c>
      <c r="E127" s="154"/>
      <c r="F127" s="79"/>
      <c r="G127" s="148" t="s">
        <v>310</v>
      </c>
      <c r="H127" s="79"/>
      <c r="I127" s="184" t="str">
        <f>IF(ISERROR(I95/I78*365),"",I95/I78*365)</f>
        <v/>
      </c>
      <c r="J127" s="184" t="str">
        <f>IF(ISERROR(J95/J78*365),"",J95/J78*365)</f>
        <v/>
      </c>
      <c r="K127" s="149" t="str">
        <f>IF(ISERROR(AVERAGE(I127:J127)),"",AVERAGE(I127:J127))</f>
        <v/>
      </c>
      <c r="L127" s="149" t="str">
        <f>K127</f>
        <v/>
      </c>
      <c r="M127" s="149" t="str">
        <f t="shared" ref="M127:W127" si="77">L127</f>
        <v/>
      </c>
      <c r="N127" s="149" t="str">
        <f t="shared" si="77"/>
        <v/>
      </c>
      <c r="O127" s="149" t="str">
        <f t="shared" si="77"/>
        <v/>
      </c>
      <c r="P127" s="149" t="str">
        <f t="shared" si="77"/>
        <v/>
      </c>
      <c r="Q127" s="149" t="str">
        <f t="shared" si="77"/>
        <v/>
      </c>
      <c r="R127" s="149" t="str">
        <f t="shared" si="77"/>
        <v/>
      </c>
      <c r="S127" s="149" t="str">
        <f t="shared" si="77"/>
        <v/>
      </c>
      <c r="T127" s="149" t="str">
        <f t="shared" si="77"/>
        <v/>
      </c>
      <c r="U127" s="149" t="str">
        <f t="shared" si="77"/>
        <v/>
      </c>
      <c r="V127" s="149" t="str">
        <f t="shared" si="77"/>
        <v/>
      </c>
      <c r="W127" s="149" t="str">
        <f t="shared" si="77"/>
        <v/>
      </c>
      <c r="X127" s="79"/>
    </row>
    <row r="128" spans="2:24">
      <c r="B128" s="79"/>
      <c r="C128" s="79"/>
      <c r="D128" s="170" t="s">
        <v>309</v>
      </c>
      <c r="E128" s="154"/>
      <c r="F128" s="79"/>
      <c r="G128" s="148" t="s">
        <v>310</v>
      </c>
      <c r="H128" s="79"/>
      <c r="I128" s="184" t="str">
        <f>IF(ISERROR(I96/I20*365),"",I96/I20*365)</f>
        <v/>
      </c>
      <c r="J128" s="184" t="str">
        <f>IF(ISERROR(J96/J20*365),"",J96/J20*365)</f>
        <v/>
      </c>
      <c r="K128" s="149" t="str">
        <f>J128</f>
        <v/>
      </c>
      <c r="L128" s="149" t="str">
        <f t="shared" ref="L128:W129" si="78">K128</f>
        <v/>
      </c>
      <c r="M128" s="149" t="str">
        <f t="shared" si="78"/>
        <v/>
      </c>
      <c r="N128" s="149" t="str">
        <f t="shared" si="78"/>
        <v/>
      </c>
      <c r="O128" s="149" t="str">
        <f t="shared" si="78"/>
        <v/>
      </c>
      <c r="P128" s="149" t="str">
        <f t="shared" si="78"/>
        <v/>
      </c>
      <c r="Q128" s="149" t="str">
        <f t="shared" si="78"/>
        <v/>
      </c>
      <c r="R128" s="149" t="str">
        <f t="shared" si="78"/>
        <v/>
      </c>
      <c r="S128" s="149" t="str">
        <f t="shared" si="78"/>
        <v/>
      </c>
      <c r="T128" s="149" t="str">
        <f t="shared" si="78"/>
        <v/>
      </c>
      <c r="U128" s="149" t="str">
        <f t="shared" si="78"/>
        <v/>
      </c>
      <c r="V128" s="149" t="str">
        <f t="shared" si="78"/>
        <v/>
      </c>
      <c r="W128" s="149" t="str">
        <f t="shared" si="78"/>
        <v/>
      </c>
      <c r="X128" s="79"/>
    </row>
    <row r="129" spans="2:24">
      <c r="B129" s="79"/>
      <c r="C129" s="79"/>
      <c r="D129" s="170" t="s">
        <v>308</v>
      </c>
      <c r="E129" s="154"/>
      <c r="F129" s="79"/>
      <c r="G129" s="148" t="s">
        <v>310</v>
      </c>
      <c r="H129" s="79"/>
      <c r="I129" s="184" t="str">
        <f>IF(ISERROR(I104/I78*365),"",I104/I78*365)</f>
        <v/>
      </c>
      <c r="J129" s="184" t="str">
        <f>IF(ISERROR(J104/J78*365),"",J104/J78*365)</f>
        <v/>
      </c>
      <c r="K129" s="149" t="str">
        <f>J129</f>
        <v/>
      </c>
      <c r="L129" s="149" t="str">
        <f t="shared" si="78"/>
        <v/>
      </c>
      <c r="M129" s="149" t="str">
        <f t="shared" si="78"/>
        <v/>
      </c>
      <c r="N129" s="149" t="str">
        <f t="shared" si="78"/>
        <v/>
      </c>
      <c r="O129" s="149" t="str">
        <f t="shared" si="78"/>
        <v/>
      </c>
      <c r="P129" s="149" t="str">
        <f t="shared" si="78"/>
        <v/>
      </c>
      <c r="Q129" s="149" t="str">
        <f t="shared" si="78"/>
        <v/>
      </c>
      <c r="R129" s="149" t="str">
        <f t="shared" si="78"/>
        <v/>
      </c>
      <c r="S129" s="149" t="str">
        <f t="shared" si="78"/>
        <v/>
      </c>
      <c r="T129" s="149" t="str">
        <f t="shared" si="78"/>
        <v/>
      </c>
      <c r="U129" s="149" t="str">
        <f t="shared" si="78"/>
        <v/>
      </c>
      <c r="V129" s="149" t="str">
        <f t="shared" si="78"/>
        <v/>
      </c>
      <c r="W129" s="149" t="str">
        <f t="shared" si="78"/>
        <v/>
      </c>
      <c r="X129" s="79"/>
    </row>
    <row r="130" spans="2:24">
      <c r="B130" s="79"/>
      <c r="C130" s="79"/>
      <c r="D130" s="79"/>
      <c r="E130" s="145"/>
      <c r="F130" s="79"/>
      <c r="G130" s="79"/>
      <c r="H130" s="79"/>
      <c r="I130" s="277"/>
      <c r="J130" s="277"/>
      <c r="K130" s="277"/>
      <c r="L130" s="277"/>
      <c r="M130" s="277"/>
      <c r="N130" s="277"/>
      <c r="O130" s="277"/>
      <c r="P130" s="277"/>
      <c r="Q130" s="277"/>
      <c r="R130" s="277"/>
      <c r="S130" s="277"/>
      <c r="T130" s="277"/>
      <c r="U130" s="277"/>
      <c r="V130" s="277"/>
      <c r="W130" s="277"/>
      <c r="X130" s="79"/>
    </row>
    <row r="131" spans="2:24">
      <c r="G131" s="80"/>
    </row>
    <row r="132" spans="2:24">
      <c r="G132" s="80"/>
    </row>
    <row r="133" spans="2:24">
      <c r="B133" s="79"/>
      <c r="C133" s="79"/>
      <c r="D133" s="144"/>
      <c r="E133" s="145"/>
      <c r="F133" s="79"/>
      <c r="G133" s="145"/>
      <c r="H133" s="79"/>
      <c r="I133" s="79"/>
      <c r="J133" s="79"/>
      <c r="K133" s="79"/>
      <c r="L133" s="79"/>
      <c r="M133" s="79"/>
      <c r="N133" s="79"/>
      <c r="O133" s="79"/>
      <c r="P133" s="79"/>
      <c r="Q133" s="79"/>
      <c r="R133" s="79"/>
      <c r="S133" s="79"/>
      <c r="T133" s="79"/>
      <c r="U133" s="79"/>
      <c r="V133" s="79"/>
      <c r="W133" s="79"/>
      <c r="X133" s="79"/>
    </row>
    <row r="134" spans="2:24" ht="26.4" customHeight="1">
      <c r="B134" s="79"/>
      <c r="C134" s="79"/>
      <c r="D134" s="286" t="s">
        <v>337</v>
      </c>
      <c r="E134" s="287"/>
      <c r="F134" s="288"/>
      <c r="G134" s="287"/>
      <c r="H134" s="288"/>
      <c r="I134" s="288"/>
      <c r="J134" s="288"/>
      <c r="K134" s="288"/>
      <c r="L134" s="288"/>
      <c r="M134" s="288"/>
      <c r="N134" s="288"/>
      <c r="O134" s="288"/>
      <c r="P134" s="288"/>
      <c r="Q134" s="288"/>
      <c r="R134" s="288"/>
      <c r="S134" s="288"/>
      <c r="T134" s="288"/>
      <c r="U134" s="288"/>
      <c r="V134" s="288"/>
      <c r="W134" s="288"/>
      <c r="X134" s="79"/>
    </row>
    <row r="135" spans="2:24">
      <c r="B135" s="79"/>
      <c r="C135" s="79"/>
      <c r="D135" s="144"/>
      <c r="E135" s="145"/>
      <c r="F135" s="79"/>
      <c r="G135" s="145"/>
      <c r="H135" s="79"/>
      <c r="I135" s="79"/>
      <c r="J135" s="79"/>
      <c r="K135" s="79"/>
      <c r="L135" s="79"/>
      <c r="M135" s="79"/>
      <c r="N135" s="79"/>
      <c r="O135" s="79"/>
      <c r="P135" s="79"/>
      <c r="Q135" s="79"/>
      <c r="R135" s="79"/>
      <c r="S135" s="79"/>
      <c r="T135" s="79"/>
      <c r="U135" s="79"/>
      <c r="V135" s="79"/>
      <c r="W135" s="79"/>
      <c r="X135" s="79"/>
    </row>
    <row r="136" spans="2:24" outlineLevel="1">
      <c r="B136" s="79"/>
      <c r="C136" s="79"/>
      <c r="D136" s="289" t="s">
        <v>167</v>
      </c>
      <c r="E136" s="290"/>
      <c r="F136" s="291"/>
      <c r="G136" s="292"/>
      <c r="H136" s="291"/>
      <c r="I136" s="291"/>
      <c r="J136" s="291"/>
      <c r="K136" s="79"/>
      <c r="L136" s="79"/>
      <c r="M136" s="79"/>
      <c r="N136" s="79"/>
      <c r="O136" s="79"/>
      <c r="P136" s="79"/>
      <c r="Q136" s="79"/>
      <c r="R136" s="79"/>
      <c r="S136" s="79"/>
      <c r="T136" s="79"/>
      <c r="U136" s="79"/>
      <c r="V136" s="79"/>
      <c r="W136" s="79"/>
      <c r="X136" s="79"/>
    </row>
    <row r="137" spans="2:24" outlineLevel="1">
      <c r="B137" s="79"/>
      <c r="C137" s="79"/>
      <c r="D137" s="293" t="s">
        <v>327</v>
      </c>
      <c r="E137" s="290"/>
      <c r="F137" s="291"/>
      <c r="G137" s="148" t="s">
        <v>134</v>
      </c>
      <c r="H137" s="291"/>
      <c r="I137" s="291"/>
      <c r="J137" s="291"/>
      <c r="K137" s="184">
        <f>K120+K68</f>
        <v>0</v>
      </c>
      <c r="L137" s="184">
        <f t="shared" ref="L137:W137" si="79">L120+L68</f>
        <v>0</v>
      </c>
      <c r="M137" s="184">
        <f t="shared" si="79"/>
        <v>0</v>
      </c>
      <c r="N137" s="184">
        <f t="shared" si="79"/>
        <v>0</v>
      </c>
      <c r="O137" s="184">
        <f t="shared" si="79"/>
        <v>0</v>
      </c>
      <c r="P137" s="184">
        <f t="shared" si="79"/>
        <v>0</v>
      </c>
      <c r="Q137" s="184">
        <f t="shared" si="79"/>
        <v>0</v>
      </c>
      <c r="R137" s="184">
        <f t="shared" si="79"/>
        <v>0</v>
      </c>
      <c r="S137" s="184">
        <f t="shared" si="79"/>
        <v>0</v>
      </c>
      <c r="T137" s="184">
        <f t="shared" si="79"/>
        <v>0</v>
      </c>
      <c r="U137" s="184">
        <f t="shared" si="79"/>
        <v>0</v>
      </c>
      <c r="V137" s="184">
        <f t="shared" si="79"/>
        <v>0</v>
      </c>
      <c r="W137" s="184">
        <f t="shared" si="79"/>
        <v>0</v>
      </c>
      <c r="X137" s="79"/>
    </row>
    <row r="138" spans="2:24" ht="27.6" outlineLevel="1">
      <c r="B138" s="79"/>
      <c r="C138" s="79"/>
      <c r="D138" s="293" t="s">
        <v>328</v>
      </c>
      <c r="E138" s="290"/>
      <c r="F138" s="291"/>
      <c r="G138" s="148" t="s">
        <v>134</v>
      </c>
      <c r="H138" s="291"/>
      <c r="I138" s="291"/>
      <c r="J138" s="291"/>
      <c r="K138" s="303">
        <f>K41+K44+K56</f>
        <v>0</v>
      </c>
      <c r="L138" s="303">
        <f t="shared" ref="L138:W138" si="80">L41+L44+L56</f>
        <v>0</v>
      </c>
      <c r="M138" s="303">
        <f t="shared" si="80"/>
        <v>0</v>
      </c>
      <c r="N138" s="303">
        <f t="shared" si="80"/>
        <v>0</v>
      </c>
      <c r="O138" s="303">
        <f t="shared" si="80"/>
        <v>0</v>
      </c>
      <c r="P138" s="303">
        <f t="shared" si="80"/>
        <v>0</v>
      </c>
      <c r="Q138" s="303">
        <f t="shared" si="80"/>
        <v>0</v>
      </c>
      <c r="R138" s="303">
        <f t="shared" si="80"/>
        <v>0</v>
      </c>
      <c r="S138" s="303">
        <f t="shared" si="80"/>
        <v>0</v>
      </c>
      <c r="T138" s="303">
        <f t="shared" si="80"/>
        <v>0</v>
      </c>
      <c r="U138" s="303">
        <f t="shared" si="80"/>
        <v>0</v>
      </c>
      <c r="V138" s="303">
        <f t="shared" si="80"/>
        <v>0</v>
      </c>
      <c r="W138" s="303">
        <f t="shared" si="80"/>
        <v>0</v>
      </c>
      <c r="X138" s="79"/>
    </row>
    <row r="139" spans="2:24" outlineLevel="1">
      <c r="B139" s="79"/>
      <c r="C139" s="79"/>
      <c r="D139" s="293" t="s">
        <v>379</v>
      </c>
      <c r="E139" s="290"/>
      <c r="F139" s="291"/>
      <c r="G139" s="148" t="s">
        <v>134</v>
      </c>
      <c r="H139" s="291"/>
      <c r="I139" s="291"/>
      <c r="J139" s="291"/>
      <c r="K139" s="303">
        <f>K30+K32</f>
        <v>0</v>
      </c>
      <c r="L139" s="303">
        <f t="shared" ref="L139:W139" si="81">L30+L32</f>
        <v>0</v>
      </c>
      <c r="M139" s="303">
        <f t="shared" si="81"/>
        <v>0</v>
      </c>
      <c r="N139" s="303">
        <f t="shared" si="81"/>
        <v>0</v>
      </c>
      <c r="O139" s="303">
        <f t="shared" si="81"/>
        <v>0</v>
      </c>
      <c r="P139" s="303">
        <f t="shared" si="81"/>
        <v>0</v>
      </c>
      <c r="Q139" s="303">
        <f t="shared" si="81"/>
        <v>0</v>
      </c>
      <c r="R139" s="303">
        <f t="shared" si="81"/>
        <v>0</v>
      </c>
      <c r="S139" s="303">
        <f t="shared" si="81"/>
        <v>0</v>
      </c>
      <c r="T139" s="303">
        <f t="shared" si="81"/>
        <v>0</v>
      </c>
      <c r="U139" s="303">
        <f t="shared" si="81"/>
        <v>0</v>
      </c>
      <c r="V139" s="303">
        <f t="shared" si="81"/>
        <v>0</v>
      </c>
      <c r="W139" s="303">
        <f t="shared" si="81"/>
        <v>0</v>
      </c>
      <c r="X139" s="79"/>
    </row>
    <row r="140" spans="2:24" outlineLevel="1">
      <c r="B140" s="79"/>
      <c r="C140" s="79"/>
      <c r="D140" s="293" t="s">
        <v>329</v>
      </c>
      <c r="E140" s="290"/>
      <c r="F140" s="291"/>
      <c r="G140" s="148" t="s">
        <v>134</v>
      </c>
      <c r="H140" s="291"/>
      <c r="I140" s="291"/>
      <c r="J140" s="291"/>
      <c r="K140" s="303">
        <f>-(K95+K96-K104-(J95+J96-J104))</f>
        <v>0</v>
      </c>
      <c r="L140" s="303">
        <f t="shared" ref="L140:W140" si="82">-(L95+L96-L104-(K95+K96-K104))</f>
        <v>0</v>
      </c>
      <c r="M140" s="303">
        <f t="shared" si="82"/>
        <v>0</v>
      </c>
      <c r="N140" s="303">
        <f t="shared" si="82"/>
        <v>0</v>
      </c>
      <c r="O140" s="303">
        <f t="shared" si="82"/>
        <v>0</v>
      </c>
      <c r="P140" s="303">
        <f t="shared" si="82"/>
        <v>0</v>
      </c>
      <c r="Q140" s="303">
        <f t="shared" si="82"/>
        <v>0</v>
      </c>
      <c r="R140" s="303">
        <f t="shared" si="82"/>
        <v>0</v>
      </c>
      <c r="S140" s="303">
        <f t="shared" si="82"/>
        <v>0</v>
      </c>
      <c r="T140" s="303">
        <f t="shared" si="82"/>
        <v>0</v>
      </c>
      <c r="U140" s="303">
        <f t="shared" si="82"/>
        <v>0</v>
      </c>
      <c r="V140" s="303">
        <f t="shared" si="82"/>
        <v>0</v>
      </c>
      <c r="W140" s="303">
        <f t="shared" si="82"/>
        <v>0</v>
      </c>
      <c r="X140" s="79"/>
    </row>
    <row r="141" spans="2:24" outlineLevel="1">
      <c r="B141" s="79"/>
      <c r="C141" s="79"/>
      <c r="D141" s="293" t="s">
        <v>334</v>
      </c>
      <c r="E141" s="290"/>
      <c r="F141" s="291"/>
      <c r="G141" s="148" t="s">
        <v>134</v>
      </c>
      <c r="H141" s="291"/>
      <c r="I141" s="291"/>
      <c r="J141" s="291"/>
      <c r="K141" s="149">
        <f>IF('1-Inputuri'!$E$22="DA",('3-Analiza financiara'!K35+'3-Analiza financiara'!K36+'3-Analiza financiara'!K37+'3-Analiza financiara'!K38-'3-Analiza financiara'!K39+'3-Analiza financiara'!K47)*0.19,0)</f>
        <v>0</v>
      </c>
      <c r="L141" s="149">
        <f>IF('1-Inputuri'!$E$22="DA",('3-Analiza financiara'!L35+'3-Analiza financiara'!L36+'3-Analiza financiara'!L37+'3-Analiza financiara'!L38-'3-Analiza financiara'!L39+'3-Analiza financiara'!L47)*0.19,0)</f>
        <v>0</v>
      </c>
      <c r="M141" s="149">
        <f>IF('1-Inputuri'!$E$22="DA",('3-Analiza financiara'!M35+'3-Analiza financiara'!M36+'3-Analiza financiara'!M37+'3-Analiza financiara'!M38-'3-Analiza financiara'!M39+'3-Analiza financiara'!M47)*0.19,0)</f>
        <v>0</v>
      </c>
      <c r="N141" s="149">
        <f>IF('1-Inputuri'!$E$22="DA",('3-Analiza financiara'!N35+'3-Analiza financiara'!N36+'3-Analiza financiara'!N37+'3-Analiza financiara'!N38-'3-Analiza financiara'!N39+'3-Analiza financiara'!N47)*0.19,0)</f>
        <v>0</v>
      </c>
      <c r="O141" s="149">
        <f>IF('1-Inputuri'!$E$22="DA",('3-Analiza financiara'!O35+'3-Analiza financiara'!O36+'3-Analiza financiara'!O37+'3-Analiza financiara'!O38-'3-Analiza financiara'!O39+'3-Analiza financiara'!O47)*0.19,0)</f>
        <v>0</v>
      </c>
      <c r="P141" s="149">
        <f>IF('1-Inputuri'!$E$22="DA",('3-Analiza financiara'!P35+'3-Analiza financiara'!P36+'3-Analiza financiara'!P37+'3-Analiza financiara'!P38-'3-Analiza financiara'!P39+'3-Analiza financiara'!P47)*0.19,0)</f>
        <v>0</v>
      </c>
      <c r="Q141" s="149">
        <f>IF('1-Inputuri'!$E$22="DA",('3-Analiza financiara'!Q35+'3-Analiza financiara'!Q36+'3-Analiza financiara'!Q37+'3-Analiza financiara'!Q38-'3-Analiza financiara'!Q39+'3-Analiza financiara'!Q47)*0.19,0)</f>
        <v>0</v>
      </c>
      <c r="R141" s="149">
        <f>IF('1-Inputuri'!$E$22="DA",('3-Analiza financiara'!R35+'3-Analiza financiara'!R36+'3-Analiza financiara'!R37+'3-Analiza financiara'!R38-'3-Analiza financiara'!R39+'3-Analiza financiara'!R47)*0.19,0)</f>
        <v>0</v>
      </c>
      <c r="S141" s="149">
        <f>IF('1-Inputuri'!$E$22="DA",('3-Analiza financiara'!S35+'3-Analiza financiara'!S36+'3-Analiza financiara'!S37+'3-Analiza financiara'!S38-'3-Analiza financiara'!S39+'3-Analiza financiara'!S47)*0.19,0)</f>
        <v>0</v>
      </c>
      <c r="T141" s="149">
        <f>IF('1-Inputuri'!$E$22="DA",('3-Analiza financiara'!T35+'3-Analiza financiara'!T36+'3-Analiza financiara'!T37+'3-Analiza financiara'!T38-'3-Analiza financiara'!T39+'3-Analiza financiara'!T47)*0.19,0)</f>
        <v>0</v>
      </c>
      <c r="U141" s="149">
        <f>IF('1-Inputuri'!$E$22="DA",('3-Analiza financiara'!U35+'3-Analiza financiara'!U36+'3-Analiza financiara'!U37+'3-Analiza financiara'!U38-'3-Analiza financiara'!U39+'3-Analiza financiara'!U47)*0.19,0)</f>
        <v>0</v>
      </c>
      <c r="V141" s="149">
        <f>IF('1-Inputuri'!$E$22="DA",('3-Analiza financiara'!V35+'3-Analiza financiara'!V36+'3-Analiza financiara'!V37+'3-Analiza financiara'!V38-'3-Analiza financiara'!V39+'3-Analiza financiara'!V47)*0.19,0)</f>
        <v>0</v>
      </c>
      <c r="W141" s="149">
        <f>IF('1-Inputuri'!$E$22="DA",('3-Analiza financiara'!W35+'3-Analiza financiara'!W36+'3-Analiza financiara'!W37+'3-Analiza financiara'!W38-'3-Analiza financiara'!W39+'3-Analiza financiara'!W47)*0.19,0)</f>
        <v>0</v>
      </c>
      <c r="X141" s="79"/>
    </row>
    <row r="142" spans="2:24" outlineLevel="1">
      <c r="B142" s="79"/>
      <c r="C142" s="79"/>
      <c r="D142" s="293" t="s">
        <v>335</v>
      </c>
      <c r="E142" s="290"/>
      <c r="F142" s="291"/>
      <c r="G142" s="148" t="s">
        <v>134</v>
      </c>
      <c r="H142" s="291"/>
      <c r="I142" s="291"/>
      <c r="J142" s="291"/>
      <c r="K142" s="149">
        <f>IF('1-Inputuri'!$E$22="DA",(K21+K22-K23+K33)*0.19,0)</f>
        <v>0</v>
      </c>
      <c r="L142" s="149">
        <f>IF('1-Inputuri'!$E$22="DA",(L21+L22-L23+L33)*0.19,0)</f>
        <v>0</v>
      </c>
      <c r="M142" s="149">
        <f>IF('1-Inputuri'!$E$22="DA",(M21+M22-M23+M33)*0.19,0)</f>
        <v>0</v>
      </c>
      <c r="N142" s="149">
        <f>IF('1-Inputuri'!$E$22="DA",(N21+N22-N23+N33)*0.19,0)</f>
        <v>0</v>
      </c>
      <c r="O142" s="149">
        <f>IF('1-Inputuri'!$E$22="DA",(O21+O22-O23+O33)*0.19,0)</f>
        <v>0</v>
      </c>
      <c r="P142" s="149">
        <f>IF('1-Inputuri'!$E$22="DA",(P21+P22-P23+P33)*0.19,0)</f>
        <v>0</v>
      </c>
      <c r="Q142" s="149">
        <f>IF('1-Inputuri'!$E$22="DA",(Q21+Q22-Q23+Q33)*0.19,0)</f>
        <v>0</v>
      </c>
      <c r="R142" s="149">
        <f>IF('1-Inputuri'!$E$22="DA",(R21+R22-R23+R33)*0.19,0)</f>
        <v>0</v>
      </c>
      <c r="S142" s="149">
        <f>IF('1-Inputuri'!$E$22="DA",(S21+S22-S23+S33)*0.19,0)</f>
        <v>0</v>
      </c>
      <c r="T142" s="149">
        <f>IF('1-Inputuri'!$E$22="DA",(T21+T22-T23+T33)*0.19,0)</f>
        <v>0</v>
      </c>
      <c r="U142" s="149">
        <f>IF('1-Inputuri'!$E$22="DA",(U21+U22-U23+U33)*0.19,0)</f>
        <v>0</v>
      </c>
      <c r="V142" s="149">
        <f>IF('1-Inputuri'!$E$22="DA",(V21+V22-V23+V33)*0.19,0)</f>
        <v>0</v>
      </c>
      <c r="W142" s="149">
        <f>IF('1-Inputuri'!$E$22="DA",(W21+W22-W23+W33)*0.19,0)</f>
        <v>0</v>
      </c>
      <c r="X142" s="79"/>
    </row>
    <row r="143" spans="2:24" outlineLevel="1">
      <c r="B143" s="79"/>
      <c r="C143" s="79"/>
      <c r="D143" s="294" t="s">
        <v>170</v>
      </c>
      <c r="E143" s="290"/>
      <c r="F143" s="291"/>
      <c r="G143" s="148" t="s">
        <v>134</v>
      </c>
      <c r="H143" s="291"/>
      <c r="I143" s="291"/>
      <c r="J143" s="291"/>
      <c r="K143" s="304">
        <f>K137+K138+K140-K141+K142-K139</f>
        <v>0</v>
      </c>
      <c r="L143" s="304">
        <f t="shared" ref="L143:W143" si="83">L137+L138+L140-L141+L142-L139</f>
        <v>0</v>
      </c>
      <c r="M143" s="304">
        <f t="shared" si="83"/>
        <v>0</v>
      </c>
      <c r="N143" s="304">
        <f t="shared" si="83"/>
        <v>0</v>
      </c>
      <c r="O143" s="304">
        <f t="shared" si="83"/>
        <v>0</v>
      </c>
      <c r="P143" s="304">
        <f t="shared" si="83"/>
        <v>0</v>
      </c>
      <c r="Q143" s="304">
        <f t="shared" si="83"/>
        <v>0</v>
      </c>
      <c r="R143" s="304">
        <f t="shared" si="83"/>
        <v>0</v>
      </c>
      <c r="S143" s="304">
        <f t="shared" si="83"/>
        <v>0</v>
      </c>
      <c r="T143" s="304">
        <f t="shared" si="83"/>
        <v>0</v>
      </c>
      <c r="U143" s="304">
        <f t="shared" si="83"/>
        <v>0</v>
      </c>
      <c r="V143" s="304">
        <f t="shared" si="83"/>
        <v>0</v>
      </c>
      <c r="W143" s="304">
        <f t="shared" si="83"/>
        <v>0</v>
      </c>
      <c r="X143" s="79"/>
    </row>
    <row r="144" spans="2:24" outlineLevel="1">
      <c r="B144" s="79"/>
      <c r="C144" s="79"/>
      <c r="D144" s="295"/>
      <c r="E144" s="290"/>
      <c r="F144" s="291"/>
      <c r="G144" s="290"/>
      <c r="H144" s="291"/>
      <c r="I144" s="291"/>
      <c r="J144" s="291"/>
      <c r="K144" s="79"/>
      <c r="L144" s="79"/>
      <c r="M144" s="79"/>
      <c r="N144" s="79"/>
      <c r="O144" s="79"/>
      <c r="P144" s="79"/>
      <c r="Q144" s="79"/>
      <c r="R144" s="79"/>
      <c r="S144" s="79"/>
      <c r="T144" s="79"/>
      <c r="U144" s="79"/>
      <c r="V144" s="79"/>
      <c r="W144" s="79"/>
      <c r="X144" s="79"/>
    </row>
    <row r="145" spans="2:24" outlineLevel="1">
      <c r="B145" s="79"/>
      <c r="C145" s="79"/>
      <c r="D145" s="289" t="s">
        <v>168</v>
      </c>
      <c r="E145" s="290"/>
      <c r="F145" s="291"/>
      <c r="G145" s="290"/>
      <c r="H145" s="291"/>
      <c r="I145" s="291"/>
      <c r="J145" s="291"/>
      <c r="K145" s="79"/>
      <c r="L145" s="79"/>
      <c r="M145" s="277"/>
      <c r="N145" s="79"/>
      <c r="O145" s="79"/>
      <c r="P145" s="79"/>
      <c r="Q145" s="79"/>
      <c r="R145" s="79"/>
      <c r="S145" s="79"/>
      <c r="T145" s="79"/>
      <c r="U145" s="79"/>
      <c r="V145" s="79"/>
      <c r="W145" s="79"/>
      <c r="X145" s="79"/>
    </row>
    <row r="146" spans="2:24" outlineLevel="1">
      <c r="B146" s="79"/>
      <c r="C146" s="79"/>
      <c r="D146" s="293" t="s">
        <v>171</v>
      </c>
      <c r="E146" s="290"/>
      <c r="F146" s="291"/>
      <c r="G146" s="148" t="s">
        <v>134</v>
      </c>
      <c r="H146" s="291"/>
      <c r="I146" s="291"/>
      <c r="J146" s="291"/>
      <c r="K146" s="296"/>
      <c r="L146" s="296"/>
      <c r="M146" s="296"/>
      <c r="N146" s="296"/>
      <c r="O146" s="296"/>
      <c r="P146" s="296"/>
      <c r="Q146" s="296"/>
      <c r="R146" s="296"/>
      <c r="S146" s="296"/>
      <c r="T146" s="296"/>
      <c r="U146" s="296"/>
      <c r="V146" s="296"/>
      <c r="W146" s="296"/>
      <c r="X146" s="79"/>
    </row>
    <row r="147" spans="2:24" outlineLevel="1">
      <c r="B147" s="79"/>
      <c r="C147" s="79"/>
      <c r="D147" s="293" t="s">
        <v>172</v>
      </c>
      <c r="E147" s="290"/>
      <c r="F147" s="291"/>
      <c r="G147" s="148" t="s">
        <v>134</v>
      </c>
      <c r="H147" s="291"/>
      <c r="I147" s="291"/>
      <c r="J147" s="291"/>
      <c r="K147" s="305">
        <f>'1-Inputuri'!L127</f>
        <v>0</v>
      </c>
      <c r="L147" s="305">
        <f>'1-Inputuri'!M127</f>
        <v>0</v>
      </c>
      <c r="M147" s="305">
        <f>'1-Inputuri'!N127</f>
        <v>0</v>
      </c>
      <c r="N147" s="305">
        <f>'1-Inputuri'!O127</f>
        <v>0</v>
      </c>
      <c r="O147" s="305">
        <f>'1-Inputuri'!P127</f>
        <v>0</v>
      </c>
      <c r="P147" s="305">
        <f>'1-Inputuri'!Q127</f>
        <v>0</v>
      </c>
      <c r="Q147" s="305">
        <f>'1-Inputuri'!R127</f>
        <v>0</v>
      </c>
      <c r="R147" s="305">
        <f>'1-Inputuri'!S127</f>
        <v>0</v>
      </c>
      <c r="S147" s="305">
        <f>'1-Inputuri'!T127</f>
        <v>0</v>
      </c>
      <c r="T147" s="305">
        <f>'1-Inputuri'!U127</f>
        <v>0</v>
      </c>
      <c r="U147" s="305">
        <f>'1-Inputuri'!V127</f>
        <v>0</v>
      </c>
      <c r="V147" s="305">
        <f>'1-Inputuri'!W127</f>
        <v>0</v>
      </c>
      <c r="W147" s="305">
        <f>'1-Inputuri'!X127</f>
        <v>0</v>
      </c>
      <c r="X147" s="79"/>
    </row>
    <row r="148" spans="2:24" outlineLevel="1">
      <c r="B148" s="79"/>
      <c r="C148" s="79"/>
      <c r="D148" s="293" t="s">
        <v>176</v>
      </c>
      <c r="E148" s="290"/>
      <c r="F148" s="291"/>
      <c r="G148" s="148" t="s">
        <v>134</v>
      </c>
      <c r="H148" s="291"/>
      <c r="I148" s="291"/>
      <c r="J148" s="291"/>
      <c r="K148" s="305">
        <f>IF(K12="Implementare",IF(ISERROR('2-Buget cerere'!$E$88*'2-Buget cerere'!S59),0,'2-Buget cerere'!$E$88*'2-Buget cerere'!S59),0)</f>
        <v>0</v>
      </c>
      <c r="L148" s="305">
        <f>IF(L12="Implementare",IF(ISERROR('2-Buget cerere'!$E$88*'2-Buget cerere'!T59),0,'2-Buget cerere'!$E$88*'2-Buget cerere'!T59),0)</f>
        <v>0</v>
      </c>
      <c r="M148" s="305">
        <f>IF(M12="Implementare",IF(ISERROR('2-Buget cerere'!$E$88*'2-Buget cerere'!U59),0,'2-Buget cerere'!$E$88*'2-Buget cerere'!U59),0)</f>
        <v>0</v>
      </c>
      <c r="N148" s="305">
        <f>IF(N12="Implementare",IF(ISERROR('2-Buget cerere'!$E$88*'2-Buget cerere'!V59),0,'2-Buget cerere'!$E$88*'2-Buget cerere'!V59),0)</f>
        <v>0</v>
      </c>
      <c r="O148" s="305">
        <f>IF(O12="Implementare",IF(ISERROR('2-Buget cerere'!$E$88*'2-Buget cerere'!W59),0,'2-Buget cerere'!$E$88*'2-Buget cerere'!W59),0)</f>
        <v>0</v>
      </c>
      <c r="P148" s="305">
        <f>IF(P12="Implementare",IF(ISERROR('2-Buget cerere'!$E$88*'2-Buget cerere'!X59),0,'2-Buget cerere'!$E$88*'2-Buget cerere'!X59),0)</f>
        <v>0</v>
      </c>
      <c r="Q148" s="305">
        <f>IF(Q12="Implementare",IF(ISERROR('2-Buget cerere'!$E$88*'2-Buget cerere'!Y59),0,'2-Buget cerere'!$E$88*'2-Buget cerere'!Y59),0)</f>
        <v>0</v>
      </c>
      <c r="R148" s="305">
        <f>IF(R12="Implementare",IF(ISERROR('2-Buget cerere'!$E$88*'2-Buget cerere'!Z59),0,'2-Buget cerere'!$E$88*'2-Buget cerere'!Z59),0)</f>
        <v>0</v>
      </c>
      <c r="S148" s="305">
        <f>IF(S12="Implementare",IF(ISERROR('2-Buget cerere'!$E$88*'2-Buget cerere'!AA59),0,'2-Buget cerere'!$E$88*'2-Buget cerere'!AA59),0)</f>
        <v>0</v>
      </c>
      <c r="T148" s="305">
        <f>IF(T12="Implementare",IF(ISERROR('2-Buget cerere'!$E$88*'2-Buget cerere'!AB59),0,'2-Buget cerere'!$E$88*'2-Buget cerere'!AB59),0)</f>
        <v>0</v>
      </c>
      <c r="U148" s="305">
        <f>IF(U12="Implementare",IF(ISERROR('2-Buget cerere'!$E$88*'2-Buget cerere'!AC59),0,'2-Buget cerere'!$E$88*'2-Buget cerere'!AC59),0)</f>
        <v>0</v>
      </c>
      <c r="V148" s="305">
        <f>IF(V12="Implementare",IF(ISERROR('2-Buget cerere'!$E$88*'2-Buget cerere'!AD59),0,'2-Buget cerere'!$E$88*'2-Buget cerere'!AD59),0)</f>
        <v>0</v>
      </c>
      <c r="W148" s="305">
        <f>IF(W12="Implementare",IF(ISERROR('2-Buget cerere'!$E$88*'2-Buget cerere'!AE59),0,'2-Buget cerere'!$E$88*'2-Buget cerere'!AE59),0)</f>
        <v>0</v>
      </c>
      <c r="X148" s="79"/>
    </row>
    <row r="149" spans="2:24" outlineLevel="1">
      <c r="B149" s="79"/>
      <c r="C149" s="79"/>
      <c r="D149" s="293" t="s">
        <v>330</v>
      </c>
      <c r="E149" s="290"/>
      <c r="F149" s="291"/>
      <c r="G149" s="148" t="s">
        <v>134</v>
      </c>
      <c r="H149" s="291"/>
      <c r="I149" s="291"/>
      <c r="J149" s="291"/>
      <c r="K149" s="305">
        <f>IF(K12="Implementare",IF(ISERROR('2-Buget cerere'!$E$78*'2-Buget cerere'!S59),0,'2-Buget cerere'!$E$78*'2-Buget cerere'!S59),0)</f>
        <v>0</v>
      </c>
      <c r="L149" s="305">
        <f>IF(L12="Implementare",IF(ISERROR('2-Buget cerere'!$E$78*'2-Buget cerere'!T59),0,'2-Buget cerere'!$E$78*'2-Buget cerere'!T59),0)</f>
        <v>0</v>
      </c>
      <c r="M149" s="305">
        <f>IF(M12="Implementare",IF(ISERROR('2-Buget cerere'!$E$78*'2-Buget cerere'!U59),0,'2-Buget cerere'!$E$78*'2-Buget cerere'!U59),0)</f>
        <v>0</v>
      </c>
      <c r="N149" s="305">
        <f>IF(N12="Implementare",IF(ISERROR('2-Buget cerere'!$E$78*'2-Buget cerere'!V59),0,'2-Buget cerere'!$E$78*'2-Buget cerere'!V59),0)</f>
        <v>0</v>
      </c>
      <c r="O149" s="305">
        <f>IF(O12="Implementare",IF(ISERROR('2-Buget cerere'!$E$78*'2-Buget cerere'!W59),0,'2-Buget cerere'!$E$78*'2-Buget cerere'!W59),0)</f>
        <v>0</v>
      </c>
      <c r="P149" s="305">
        <f>IF(P12="Implementare",IF(ISERROR('2-Buget cerere'!$E$78*'2-Buget cerere'!X59),0,'2-Buget cerere'!$E$78*'2-Buget cerere'!X59),0)</f>
        <v>0</v>
      </c>
      <c r="Q149" s="305">
        <f>IF(Q12="Implementare",IF(ISERROR('2-Buget cerere'!$E$78*'2-Buget cerere'!Y59),0,'2-Buget cerere'!$E$78*'2-Buget cerere'!Y59),0)</f>
        <v>0</v>
      </c>
      <c r="R149" s="305">
        <f>IF(R12="Implementare",IF(ISERROR('2-Buget cerere'!$E$78*'2-Buget cerere'!Z59),0,'2-Buget cerere'!$E$78*'2-Buget cerere'!Z59),0)</f>
        <v>0</v>
      </c>
      <c r="S149" s="305">
        <f>IF(S12="Implementare",IF(ISERROR('2-Buget cerere'!$E$78*'2-Buget cerere'!AA59),0,'2-Buget cerere'!$E$78*'2-Buget cerere'!AA59),0)</f>
        <v>0</v>
      </c>
      <c r="T149" s="305">
        <f>IF(T12="Implementare",IF(ISERROR('2-Buget cerere'!$E$78*'2-Buget cerere'!AB59),0,'2-Buget cerere'!$E$78*'2-Buget cerere'!AB59),0)</f>
        <v>0</v>
      </c>
      <c r="U149" s="305">
        <f>IF(U12="Implementare",IF(ISERROR('2-Buget cerere'!$E$78*'2-Buget cerere'!AC59),0,'2-Buget cerere'!$E$78*'2-Buget cerere'!AC59),0)</f>
        <v>0</v>
      </c>
      <c r="V149" s="305">
        <f>IF(V12="Implementare",IF(ISERROR('2-Buget cerere'!$E$78*'2-Buget cerere'!AD59),0,'2-Buget cerere'!$E$78*'2-Buget cerere'!AD59),0)</f>
        <v>0</v>
      </c>
      <c r="W149" s="305">
        <f>IF(W12="Implementare",IF(ISERROR('2-Buget cerere'!$E$78*'2-Buget cerere'!AE59),0,'2-Buget cerere'!$E$78*'2-Buget cerere'!AE59),0)</f>
        <v>0</v>
      </c>
      <c r="X149" s="79"/>
    </row>
    <row r="150" spans="2:24" outlineLevel="1">
      <c r="B150" s="79"/>
      <c r="C150" s="79"/>
      <c r="D150" s="293" t="s">
        <v>173</v>
      </c>
      <c r="E150" s="290"/>
      <c r="F150" s="291"/>
      <c r="G150" s="148" t="s">
        <v>134</v>
      </c>
      <c r="H150" s="291"/>
      <c r="I150" s="291"/>
      <c r="J150" s="291"/>
      <c r="K150" s="296"/>
      <c r="L150" s="296"/>
      <c r="M150" s="296"/>
      <c r="N150" s="296"/>
      <c r="O150" s="296"/>
      <c r="P150" s="296"/>
      <c r="Q150" s="296"/>
      <c r="R150" s="296"/>
      <c r="S150" s="296"/>
      <c r="T150" s="296"/>
      <c r="U150" s="296"/>
      <c r="V150" s="296"/>
      <c r="W150" s="296"/>
      <c r="X150" s="79"/>
    </row>
    <row r="151" spans="2:24" outlineLevel="1">
      <c r="B151" s="79"/>
      <c r="C151" s="79"/>
      <c r="D151" s="293" t="s">
        <v>174</v>
      </c>
      <c r="E151" s="290"/>
      <c r="F151" s="291"/>
      <c r="G151" s="148" t="s">
        <v>134</v>
      </c>
      <c r="H151" s="291"/>
      <c r="I151" s="291"/>
      <c r="J151" s="291"/>
      <c r="K151" s="305">
        <f>'1-Inputuri'!L129+'1-Inputuri'!L135</f>
        <v>0</v>
      </c>
      <c r="L151" s="305">
        <f>'1-Inputuri'!M129+'1-Inputuri'!M135</f>
        <v>0</v>
      </c>
      <c r="M151" s="305">
        <f>'1-Inputuri'!N129+'1-Inputuri'!N135</f>
        <v>0</v>
      </c>
      <c r="N151" s="305">
        <f>'1-Inputuri'!O129+'1-Inputuri'!O135</f>
        <v>0</v>
      </c>
      <c r="O151" s="305">
        <f>'1-Inputuri'!P129+'1-Inputuri'!P135</f>
        <v>0</v>
      </c>
      <c r="P151" s="305">
        <f>'1-Inputuri'!Q129+'1-Inputuri'!Q135</f>
        <v>0</v>
      </c>
      <c r="Q151" s="305">
        <f>'1-Inputuri'!R129+'1-Inputuri'!R135</f>
        <v>0</v>
      </c>
      <c r="R151" s="305">
        <f>'1-Inputuri'!S129+'1-Inputuri'!S135</f>
        <v>0</v>
      </c>
      <c r="S151" s="305">
        <f>'1-Inputuri'!T129+'1-Inputuri'!T135</f>
        <v>0</v>
      </c>
      <c r="T151" s="305">
        <f>'1-Inputuri'!U129+'1-Inputuri'!U135</f>
        <v>0</v>
      </c>
      <c r="U151" s="305">
        <f>'1-Inputuri'!V129+'1-Inputuri'!V135</f>
        <v>0</v>
      </c>
      <c r="V151" s="305">
        <f>'1-Inputuri'!W129+'1-Inputuri'!W135</f>
        <v>0</v>
      </c>
      <c r="W151" s="305">
        <f>'1-Inputuri'!X129+'1-Inputuri'!X135</f>
        <v>0</v>
      </c>
      <c r="X151" s="79"/>
    </row>
    <row r="152" spans="2:24" outlineLevel="1">
      <c r="B152" s="79"/>
      <c r="C152" s="79"/>
      <c r="D152" s="294" t="s">
        <v>177</v>
      </c>
      <c r="E152" s="290"/>
      <c r="F152" s="291"/>
      <c r="G152" s="148" t="s">
        <v>134</v>
      </c>
      <c r="H152" s="291"/>
      <c r="I152" s="291"/>
      <c r="J152" s="291"/>
      <c r="K152" s="304">
        <f>K146+K147+K148+K149-K150-K151</f>
        <v>0</v>
      </c>
      <c r="L152" s="304">
        <f t="shared" ref="L152:W152" si="84">L146+L147+L148+L149-L150-L151</f>
        <v>0</v>
      </c>
      <c r="M152" s="304">
        <f t="shared" si="84"/>
        <v>0</v>
      </c>
      <c r="N152" s="304">
        <f t="shared" si="84"/>
        <v>0</v>
      </c>
      <c r="O152" s="304">
        <f t="shared" si="84"/>
        <v>0</v>
      </c>
      <c r="P152" s="304">
        <f t="shared" si="84"/>
        <v>0</v>
      </c>
      <c r="Q152" s="304">
        <f t="shared" si="84"/>
        <v>0</v>
      </c>
      <c r="R152" s="304">
        <f t="shared" si="84"/>
        <v>0</v>
      </c>
      <c r="S152" s="304">
        <f t="shared" si="84"/>
        <v>0</v>
      </c>
      <c r="T152" s="304">
        <f t="shared" si="84"/>
        <v>0</v>
      </c>
      <c r="U152" s="304">
        <f t="shared" si="84"/>
        <v>0</v>
      </c>
      <c r="V152" s="304">
        <f t="shared" si="84"/>
        <v>0</v>
      </c>
      <c r="W152" s="304">
        <f t="shared" si="84"/>
        <v>0</v>
      </c>
      <c r="X152" s="79"/>
    </row>
    <row r="153" spans="2:24" outlineLevel="1">
      <c r="B153" s="79"/>
      <c r="C153" s="79"/>
      <c r="D153" s="295"/>
      <c r="E153" s="290"/>
      <c r="F153" s="291"/>
      <c r="G153" s="290"/>
      <c r="H153" s="291"/>
      <c r="I153" s="291"/>
      <c r="J153" s="291"/>
      <c r="K153" s="79"/>
      <c r="L153" s="79"/>
      <c r="M153" s="79"/>
      <c r="N153" s="79"/>
      <c r="O153" s="79"/>
      <c r="P153" s="79"/>
      <c r="Q153" s="79"/>
      <c r="R153" s="79"/>
      <c r="S153" s="79"/>
      <c r="T153" s="79"/>
      <c r="U153" s="79"/>
      <c r="V153" s="79"/>
      <c r="W153" s="79"/>
      <c r="X153" s="79"/>
    </row>
    <row r="154" spans="2:24" outlineLevel="1">
      <c r="B154" s="79"/>
      <c r="C154" s="79"/>
      <c r="D154" s="289" t="s">
        <v>169</v>
      </c>
      <c r="E154" s="290"/>
      <c r="F154" s="291"/>
      <c r="G154" s="292"/>
      <c r="H154" s="291"/>
      <c r="I154" s="291"/>
      <c r="J154" s="291"/>
      <c r="K154" s="79"/>
      <c r="L154" s="79"/>
      <c r="M154" s="79"/>
      <c r="N154" s="79"/>
      <c r="O154" s="79"/>
      <c r="P154" s="79"/>
      <c r="Q154" s="79"/>
      <c r="R154" s="79"/>
      <c r="S154" s="79"/>
      <c r="T154" s="79"/>
      <c r="U154" s="79"/>
      <c r="V154" s="79"/>
      <c r="W154" s="79"/>
      <c r="X154" s="79"/>
    </row>
    <row r="155" spans="2:24" outlineLevel="1">
      <c r="B155" s="79"/>
      <c r="C155" s="79"/>
      <c r="D155" s="293" t="s">
        <v>376</v>
      </c>
      <c r="E155" s="290"/>
      <c r="F155" s="291"/>
      <c r="G155" s="148" t="s">
        <v>134</v>
      </c>
      <c r="H155" s="291"/>
      <c r="I155" s="291"/>
      <c r="J155" s="291"/>
      <c r="K155" s="305">
        <f>IF('3-Analiza financiara'!K12="Implementare",IF(ISERROR('2-Buget cerere'!S36/1.19),0,'2-Buget cerere'!S36/1.19),0)</f>
        <v>0</v>
      </c>
      <c r="L155" s="305">
        <f>IF('3-Analiza financiara'!L12="Implementare",IF(ISERROR('2-Buget cerere'!T36/1.19),0,'2-Buget cerere'!T36/1.19),0)</f>
        <v>0</v>
      </c>
      <c r="M155" s="305">
        <f>IF('3-Analiza financiara'!M12="Implementare",IF(ISERROR('2-Buget cerere'!U36/1.19),0,'2-Buget cerere'!U36/1.19),0)</f>
        <v>0</v>
      </c>
      <c r="N155" s="305">
        <f>IF('3-Analiza financiara'!N12="Implementare",IF(ISERROR('2-Buget cerere'!V36/1.19),0,'2-Buget cerere'!V36/1.19),0)</f>
        <v>0</v>
      </c>
      <c r="O155" s="305">
        <f>IF('3-Analiza financiara'!O12="Implementare",IF(ISERROR('2-Buget cerere'!W36/1.19),0,'2-Buget cerere'!W36/1.19),0)</f>
        <v>0</v>
      </c>
      <c r="P155" s="305">
        <f>IF('3-Analiza financiara'!P12="Implementare",IF(ISERROR('2-Buget cerere'!X36/1.19),0,'2-Buget cerere'!X36/1.19),0)</f>
        <v>0</v>
      </c>
      <c r="Q155" s="305">
        <f>IF('3-Analiza financiara'!Q12="Implementare",IF(ISERROR('2-Buget cerere'!Y36/1.19),0,'2-Buget cerere'!Y36/1.19),0)</f>
        <v>0</v>
      </c>
      <c r="R155" s="305">
        <f>IF('3-Analiza financiara'!R12="Implementare",IF(ISERROR('2-Buget cerere'!Z36/1.19),0,'2-Buget cerere'!Z36/1.19),0)</f>
        <v>0</v>
      </c>
      <c r="S155" s="305">
        <f>IF('3-Analiza financiara'!S12="Implementare",IF(ISERROR('2-Buget cerere'!AA36/1.19),0,'2-Buget cerere'!AA36/1.19),0)</f>
        <v>0</v>
      </c>
      <c r="T155" s="305">
        <f>IF('3-Analiza financiara'!T12="Implementare",IF(ISERROR('2-Buget cerere'!AB36/1.19),0,'2-Buget cerere'!AB36/1.19),0)</f>
        <v>0</v>
      </c>
      <c r="U155" s="305">
        <f>IF('3-Analiza financiara'!U12="Implementare",IF(ISERROR('2-Buget cerere'!AC36/1.19),0,'2-Buget cerere'!AC36/1.19),0)</f>
        <v>0</v>
      </c>
      <c r="V155" s="305">
        <f>IF('3-Analiza financiara'!V12="Implementare",IF(ISERROR('2-Buget cerere'!AD36/1.19),0,'2-Buget cerere'!AD36/1.19),0)</f>
        <v>0</v>
      </c>
      <c r="W155" s="305">
        <f>IF('3-Analiza financiara'!W12="Implementare",IF(ISERROR('2-Buget cerere'!AE36/1.19),0,'2-Buget cerere'!AE36/1.19),0)</f>
        <v>0</v>
      </c>
      <c r="X155" s="79"/>
    </row>
    <row r="156" spans="2:24" outlineLevel="1">
      <c r="B156" s="79"/>
      <c r="C156" s="79"/>
      <c r="D156" s="293" t="s">
        <v>377</v>
      </c>
      <c r="E156" s="290"/>
      <c r="F156" s="291"/>
      <c r="G156" s="148" t="s">
        <v>134</v>
      </c>
      <c r="H156" s="291"/>
      <c r="I156" s="291"/>
      <c r="J156" s="291"/>
      <c r="K156" s="305">
        <f>IF('3-Analiza financiara'!K12="Implementare",IF(ISERROR(('2-Buget cerere'!S18+'2-Buget cerere'!S21+'2-Buget cerere'!S30+'2-Buget cerere'!S31+'2-Buget cerere'!S32+'2-Buget cerere'!S34+'2-Buget cerere'!S35+'2-Buget cerere'!S43)/1.19),0,('2-Buget cerere'!S18+'2-Buget cerere'!S21+'2-Buget cerere'!S30+'2-Buget cerere'!S31+'2-Buget cerere'!S32+'2-Buget cerere'!S34+'2-Buget cerere'!S35+'2-Buget cerere'!S43)/1.19),0)</f>
        <v>0</v>
      </c>
      <c r="L156" s="305">
        <f>IF('3-Analiza financiara'!L12="Implementare",IF(ISERROR(('2-Buget cerere'!T18+'2-Buget cerere'!T21+'2-Buget cerere'!T30+'2-Buget cerere'!T31+'2-Buget cerere'!T32+'2-Buget cerere'!T34+'2-Buget cerere'!T35+'2-Buget cerere'!T43)/1.19),0,('2-Buget cerere'!T18+'2-Buget cerere'!T21+'2-Buget cerere'!T30+'2-Buget cerere'!T31+'2-Buget cerere'!T32+'2-Buget cerere'!T34+'2-Buget cerere'!T35+'2-Buget cerere'!T43)/1.19),0)</f>
        <v>0</v>
      </c>
      <c r="M156" s="305">
        <f>IF('3-Analiza financiara'!M12="Implementare",IF(ISERROR(('2-Buget cerere'!U18+'2-Buget cerere'!U21+'2-Buget cerere'!U30+'2-Buget cerere'!U31+'2-Buget cerere'!U32+'2-Buget cerere'!U34+'2-Buget cerere'!U35+'2-Buget cerere'!U43)/1.19),0,('2-Buget cerere'!U18+'2-Buget cerere'!U21+'2-Buget cerere'!U30+'2-Buget cerere'!U31+'2-Buget cerere'!U32+'2-Buget cerere'!U34+'2-Buget cerere'!U35+'2-Buget cerere'!U43)/1.19),0)</f>
        <v>0</v>
      </c>
      <c r="N156" s="305">
        <f>IF('3-Analiza financiara'!N12="Implementare",IF(ISERROR(('2-Buget cerere'!V18+'2-Buget cerere'!V21+'2-Buget cerere'!V30+'2-Buget cerere'!V31+'2-Buget cerere'!V32+'2-Buget cerere'!V34+'2-Buget cerere'!V35+'2-Buget cerere'!V43)/1.19),0,('2-Buget cerere'!V18+'2-Buget cerere'!V21+'2-Buget cerere'!V30+'2-Buget cerere'!V31+'2-Buget cerere'!V32+'2-Buget cerere'!V34+'2-Buget cerere'!V35+'2-Buget cerere'!V43)/1.19),0)</f>
        <v>0</v>
      </c>
      <c r="O156" s="305">
        <f>IF('3-Analiza financiara'!O12="Implementare",IF(ISERROR(('2-Buget cerere'!W18+'2-Buget cerere'!W21+'2-Buget cerere'!W30+'2-Buget cerere'!W31+'2-Buget cerere'!W32+'2-Buget cerere'!W34+'2-Buget cerere'!W35+'2-Buget cerere'!W43)/1.19),0,('2-Buget cerere'!W18+'2-Buget cerere'!W21+'2-Buget cerere'!W30+'2-Buget cerere'!W31+'2-Buget cerere'!W32+'2-Buget cerere'!W34+'2-Buget cerere'!W35+'2-Buget cerere'!W43)/1.19),0)</f>
        <v>0</v>
      </c>
      <c r="P156" s="305">
        <f>IF('3-Analiza financiara'!P12="Implementare",IF(ISERROR(('2-Buget cerere'!X18+'2-Buget cerere'!X21+'2-Buget cerere'!X30+'2-Buget cerere'!X31+'2-Buget cerere'!X32+'2-Buget cerere'!X34+'2-Buget cerere'!X35+'2-Buget cerere'!X43)/1.19),0,('2-Buget cerere'!X18+'2-Buget cerere'!X21+'2-Buget cerere'!X30+'2-Buget cerere'!X31+'2-Buget cerere'!X32+'2-Buget cerere'!X34+'2-Buget cerere'!X35+'2-Buget cerere'!X43)/1.19),0)</f>
        <v>0</v>
      </c>
      <c r="Q156" s="305">
        <f>IF('3-Analiza financiara'!Q12="Implementare",IF(ISERROR(('2-Buget cerere'!Y18+'2-Buget cerere'!Y21+'2-Buget cerere'!Y30+'2-Buget cerere'!Y31+'2-Buget cerere'!Y32+'2-Buget cerere'!Y34+'2-Buget cerere'!Y35+'2-Buget cerere'!Y43)/1.19),0,('2-Buget cerere'!Y18+'2-Buget cerere'!Y21+'2-Buget cerere'!Y30+'2-Buget cerere'!Y31+'2-Buget cerere'!Y32+'2-Buget cerere'!Y34+'2-Buget cerere'!Y35+'2-Buget cerere'!Y43)/1.19),0)</f>
        <v>0</v>
      </c>
      <c r="R156" s="305">
        <f>IF('3-Analiza financiara'!R12="Implementare",IF(ISERROR(('2-Buget cerere'!Z18+'2-Buget cerere'!Z21+'2-Buget cerere'!Z30+'2-Buget cerere'!Z31+'2-Buget cerere'!Z32+'2-Buget cerere'!Z34+'2-Buget cerere'!Z35+'2-Buget cerere'!Z43)/1.19),0,('2-Buget cerere'!Z18+'2-Buget cerere'!Z21+'2-Buget cerere'!Z30+'2-Buget cerere'!Z31+'2-Buget cerere'!Z32+'2-Buget cerere'!Z34+'2-Buget cerere'!Z35+'2-Buget cerere'!Z43)/1.19),0)</f>
        <v>0</v>
      </c>
      <c r="S156" s="305">
        <f>IF('3-Analiza financiara'!S12="Implementare",IF(ISERROR(('2-Buget cerere'!AA18+'2-Buget cerere'!AA21+'2-Buget cerere'!AA30+'2-Buget cerere'!AA31+'2-Buget cerere'!AA32+'2-Buget cerere'!AA34+'2-Buget cerere'!AA35+'2-Buget cerere'!AA43)/1.19),0,('2-Buget cerere'!AA18+'2-Buget cerere'!AA21+'2-Buget cerere'!AA30+'2-Buget cerere'!AA31+'2-Buget cerere'!AA32+'2-Buget cerere'!AA34+'2-Buget cerere'!AA35+'2-Buget cerere'!AA43)/1.19),0)</f>
        <v>0</v>
      </c>
      <c r="T156" s="305">
        <f>IF('3-Analiza financiara'!T12="Implementare",IF(ISERROR(('2-Buget cerere'!AB18+'2-Buget cerere'!AB21+'2-Buget cerere'!AB30+'2-Buget cerere'!AB31+'2-Buget cerere'!AB32+'2-Buget cerere'!AB34+'2-Buget cerere'!AB35+'2-Buget cerere'!AB43)/1.19),0,('2-Buget cerere'!AB18+'2-Buget cerere'!AB21+'2-Buget cerere'!AB30+'2-Buget cerere'!AB31+'2-Buget cerere'!AB32+'2-Buget cerere'!AB34+'2-Buget cerere'!AB35+'2-Buget cerere'!AB43)/1.19),0)</f>
        <v>0</v>
      </c>
      <c r="U156" s="305">
        <f>IF('3-Analiza financiara'!U12="Implementare",IF(ISERROR(('2-Buget cerere'!AC18+'2-Buget cerere'!AC21+'2-Buget cerere'!AC30+'2-Buget cerere'!AC31+'2-Buget cerere'!AC32+'2-Buget cerere'!AC34+'2-Buget cerere'!AC35+'2-Buget cerere'!AC43)/1.19),0,('2-Buget cerere'!AC18+'2-Buget cerere'!AC21+'2-Buget cerere'!AC30+'2-Buget cerere'!AC31+'2-Buget cerere'!AC32+'2-Buget cerere'!AC34+'2-Buget cerere'!AC35+'2-Buget cerere'!AC43)/1.19),0)</f>
        <v>0</v>
      </c>
      <c r="V156" s="305">
        <f>IF('3-Analiza financiara'!V12="Implementare",IF(ISERROR(('2-Buget cerere'!AD18+'2-Buget cerere'!AD21+'2-Buget cerere'!AD30+'2-Buget cerere'!AD31+'2-Buget cerere'!AD32+'2-Buget cerere'!AD34+'2-Buget cerere'!AD35+'2-Buget cerere'!AD43)/1.19),0,('2-Buget cerere'!AD18+'2-Buget cerere'!AD21+'2-Buget cerere'!AD30+'2-Buget cerere'!AD31+'2-Buget cerere'!AD32+'2-Buget cerere'!AD34+'2-Buget cerere'!AD35+'2-Buget cerere'!AD43)/1.19),0)</f>
        <v>0</v>
      </c>
      <c r="W156" s="305">
        <f>IF('3-Analiza financiara'!W12="Implementare",IF(ISERROR(('2-Buget cerere'!AE18+'2-Buget cerere'!AE21+'2-Buget cerere'!AE30+'2-Buget cerere'!AE31+'2-Buget cerere'!AE32+'2-Buget cerere'!AE34+'2-Buget cerere'!AE35+'2-Buget cerere'!AE43)/1.19),0,('2-Buget cerere'!AE18+'2-Buget cerere'!AE21+'2-Buget cerere'!AE30+'2-Buget cerere'!AE31+'2-Buget cerere'!AE32+'2-Buget cerere'!AE34+'2-Buget cerere'!AE35+'2-Buget cerere'!AE43)/1.19),0)</f>
        <v>0</v>
      </c>
      <c r="X156" s="79"/>
    </row>
    <row r="157" spans="2:24" outlineLevel="1">
      <c r="B157" s="79"/>
      <c r="C157" s="79"/>
      <c r="D157" s="293" t="s">
        <v>178</v>
      </c>
      <c r="E157" s="290"/>
      <c r="F157" s="291"/>
      <c r="G157" s="148" t="s">
        <v>134</v>
      </c>
      <c r="H157" s="291"/>
      <c r="I157" s="291"/>
      <c r="J157" s="291"/>
      <c r="K157" s="296"/>
      <c r="L157" s="296"/>
      <c r="M157" s="296"/>
      <c r="N157" s="296"/>
      <c r="O157" s="296"/>
      <c r="P157" s="296"/>
      <c r="Q157" s="296"/>
      <c r="R157" s="296"/>
      <c r="S157" s="296"/>
      <c r="T157" s="296"/>
      <c r="U157" s="296"/>
      <c r="V157" s="296"/>
      <c r="W157" s="296"/>
      <c r="X157" s="79"/>
    </row>
    <row r="158" spans="2:24" outlineLevel="1">
      <c r="B158" s="79"/>
      <c r="C158" s="79"/>
      <c r="D158" s="293" t="s">
        <v>378</v>
      </c>
      <c r="E158" s="290"/>
      <c r="F158" s="291"/>
      <c r="G158" s="148" t="s">
        <v>134</v>
      </c>
      <c r="H158" s="291"/>
      <c r="I158" s="291"/>
      <c r="J158" s="291"/>
      <c r="K158" s="305">
        <f>IF(K12="Implementare",IF(ISERROR(('2-Buget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cerere'!S59),0,('2-Buget cerere'!$F$18+'2-Buget cerere'!$I$18+'2-Buget cerere'!$F$21+'2-Buget cerere'!$I$21+'2-Buget cerere'!$F$28+'2-Buget cerere'!$I$28+'2-Buget cerere'!$F$39+'2-Buget cerere'!$I$39+'2-Buget cerere'!$F$43+'2-Buget cerere'!$I$43+'2-Buget cerere'!$F$46+'2-Buget cerere'!$I$46+'2-Buget cerere'!$F$49+'2-Buget cerere'!$I$49+'2-Buget cerere'!$F$56+'2-Buget cerere'!$I$56)*'2-Buget cerere'!S59),0)</f>
        <v>0</v>
      </c>
      <c r="L158" s="305">
        <f>IF(L12="Implementare",IF(ISERROR(('2-Buget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cerere'!T59),0,('2-Buget cerere'!$F$18+'2-Buget cerere'!$I$18+'2-Buget cerere'!$F$21+'2-Buget cerere'!$I$21+'2-Buget cerere'!$F$28+'2-Buget cerere'!$I$28+'2-Buget cerere'!$F$39+'2-Buget cerere'!$I$39+'2-Buget cerere'!$F$43+'2-Buget cerere'!$I$43+'2-Buget cerere'!$F$46+'2-Buget cerere'!$I$46+'2-Buget cerere'!$F$49+'2-Buget cerere'!$I$49+'2-Buget cerere'!$F$56+'2-Buget cerere'!$I$56)*'2-Buget cerere'!T59),0)</f>
        <v>0</v>
      </c>
      <c r="M158" s="305">
        <f>IF(M12="Implementare",IF(ISERROR(('2-Buget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cerere'!U59),0,('2-Buget cerere'!$F$18+'2-Buget cerere'!$I$18+'2-Buget cerere'!$F$21+'2-Buget cerere'!$I$21+'2-Buget cerere'!$F$28+'2-Buget cerere'!$I$28+'2-Buget cerere'!$F$39+'2-Buget cerere'!$I$39+'2-Buget cerere'!$F$43+'2-Buget cerere'!$I$43+'2-Buget cerere'!$F$46+'2-Buget cerere'!$I$46+'2-Buget cerere'!$F$49+'2-Buget cerere'!$I$49+'2-Buget cerere'!$F$56+'2-Buget cerere'!$I$56)*'2-Buget cerere'!U59),0)</f>
        <v>0</v>
      </c>
      <c r="N158" s="305">
        <f>IF(N12="Implementare",IF(ISERROR(('2-Buget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cerere'!V59),0,('2-Buget cerere'!$F$18+'2-Buget cerere'!$I$18+'2-Buget cerere'!$F$21+'2-Buget cerere'!$I$21+'2-Buget cerere'!$F$28+'2-Buget cerere'!$I$28+'2-Buget cerere'!$F$39+'2-Buget cerere'!$I$39+'2-Buget cerere'!$F$43+'2-Buget cerere'!$I$43+'2-Buget cerere'!$F$46+'2-Buget cerere'!$I$46+'2-Buget cerere'!$F$49+'2-Buget cerere'!$I$49+'2-Buget cerere'!$F$56+'2-Buget cerere'!$I$56)*'2-Buget cerere'!V59),0)</f>
        <v>0</v>
      </c>
      <c r="O158" s="305">
        <f>IF(O12="Implementare",IF(ISERROR(('2-Buget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cerere'!W59),0,('2-Buget cerere'!$F$18+'2-Buget cerere'!$I$18+'2-Buget cerere'!$F$21+'2-Buget cerere'!$I$21+'2-Buget cerere'!$F$28+'2-Buget cerere'!$I$28+'2-Buget cerere'!$F$39+'2-Buget cerere'!$I$39+'2-Buget cerere'!$F$43+'2-Buget cerere'!$I$43+'2-Buget cerere'!$F$46+'2-Buget cerere'!$I$46+'2-Buget cerere'!$F$49+'2-Buget cerere'!$I$49+'2-Buget cerere'!$F$56+'2-Buget cerere'!$I$56)*'2-Buget cerere'!W59),0)</f>
        <v>0</v>
      </c>
      <c r="P158" s="305">
        <f>IF(P12="Implementare",IF(ISERROR(('2-Buget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cerere'!X59),0,('2-Buget cerere'!$F$18+'2-Buget cerere'!$I$18+'2-Buget cerere'!$F$21+'2-Buget cerere'!$I$21+'2-Buget cerere'!$F$28+'2-Buget cerere'!$I$28+'2-Buget cerere'!$F$39+'2-Buget cerere'!$I$39+'2-Buget cerere'!$F$43+'2-Buget cerere'!$I$43+'2-Buget cerere'!$F$46+'2-Buget cerere'!$I$46+'2-Buget cerere'!$F$49+'2-Buget cerere'!$I$49+'2-Buget cerere'!$F$56+'2-Buget cerere'!$I$56)*'2-Buget cerere'!X59),0)</f>
        <v>0</v>
      </c>
      <c r="Q158" s="305">
        <f>IF(Q12="Implementare",IF(ISERROR(('2-Buget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cerere'!Y59),0,('2-Buget cerere'!$F$18+'2-Buget cerere'!$I$18+'2-Buget cerere'!$F$21+'2-Buget cerere'!$I$21+'2-Buget cerere'!$F$28+'2-Buget cerere'!$I$28+'2-Buget cerere'!$F$39+'2-Buget cerere'!$I$39+'2-Buget cerere'!$F$43+'2-Buget cerere'!$I$43+'2-Buget cerere'!$F$46+'2-Buget cerere'!$I$46+'2-Buget cerere'!$F$49+'2-Buget cerere'!$I$49+'2-Buget cerere'!$F$56+'2-Buget cerere'!$I$56)*'2-Buget cerere'!Y59),0)</f>
        <v>0</v>
      </c>
      <c r="R158" s="305">
        <f>IF(R12="Implementare",IF(ISERROR(('2-Buget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cerere'!Z59),0,('2-Buget cerere'!$F$18+'2-Buget cerere'!$I$18+'2-Buget cerere'!$F$21+'2-Buget cerere'!$I$21+'2-Buget cerere'!$F$28+'2-Buget cerere'!$I$28+'2-Buget cerere'!$F$39+'2-Buget cerere'!$I$39+'2-Buget cerere'!$F$43+'2-Buget cerere'!$I$43+'2-Buget cerere'!$F$46+'2-Buget cerere'!$I$46+'2-Buget cerere'!$F$49+'2-Buget cerere'!$I$49+'2-Buget cerere'!$F$56+'2-Buget cerere'!$I$56)*'2-Buget cerere'!Z59),0)</f>
        <v>0</v>
      </c>
      <c r="S158" s="305">
        <f>IF(S12="Implementare",IF(ISERROR(('2-Buget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cerere'!AA59),0,('2-Buget cerere'!$F$18+'2-Buget cerere'!$I$18+'2-Buget cerere'!$F$21+'2-Buget cerere'!$I$21+'2-Buget cerere'!$F$28+'2-Buget cerere'!$I$28+'2-Buget cerere'!$F$39+'2-Buget cerere'!$I$39+'2-Buget cerere'!$F$43+'2-Buget cerere'!$I$43+'2-Buget cerere'!$F$46+'2-Buget cerere'!$I$46+'2-Buget cerere'!$F$49+'2-Buget cerere'!$I$49+'2-Buget cerere'!$F$56+'2-Buget cerere'!$I$56)*'2-Buget cerere'!AA59),0)</f>
        <v>0</v>
      </c>
      <c r="T158" s="305">
        <f>IF(T12="Implementare",IF(ISERROR(('2-Buget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cerere'!AB59),0,('2-Buget cerere'!$F$18+'2-Buget cerere'!$I$18+'2-Buget cerere'!$F$21+'2-Buget cerere'!$I$21+'2-Buget cerere'!$F$28+'2-Buget cerere'!$I$28+'2-Buget cerere'!$F$39+'2-Buget cerere'!$I$39+'2-Buget cerere'!$F$43+'2-Buget cerere'!$I$43+'2-Buget cerere'!$F$46+'2-Buget cerere'!$I$46+'2-Buget cerere'!$F$49+'2-Buget cerere'!$I$49+'2-Buget cerere'!$F$56+'2-Buget cerere'!$I$56)*'2-Buget cerere'!AB59),0)</f>
        <v>0</v>
      </c>
      <c r="U158" s="305">
        <f>IF(U12="Implementare",IF(ISERROR(('2-Buget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cerere'!AC59),0,('2-Buget cerere'!$F$18+'2-Buget cerere'!$I$18+'2-Buget cerere'!$F$21+'2-Buget cerere'!$I$21+'2-Buget cerere'!$F$28+'2-Buget cerere'!$I$28+'2-Buget cerere'!$F$39+'2-Buget cerere'!$I$39+'2-Buget cerere'!$F$43+'2-Buget cerere'!$I$43+'2-Buget cerere'!$F$46+'2-Buget cerere'!$I$46+'2-Buget cerere'!$F$49+'2-Buget cerere'!$I$49+'2-Buget cerere'!$F$56+'2-Buget cerere'!$I$56)*'2-Buget cerere'!AC59),0)</f>
        <v>0</v>
      </c>
      <c r="V158" s="305">
        <f>IF(V12="Implementare",IF(ISERROR(('2-Buget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cerere'!AD59),0,('2-Buget cerere'!$F$18+'2-Buget cerere'!$I$18+'2-Buget cerere'!$F$21+'2-Buget cerere'!$I$21+'2-Buget cerere'!$F$28+'2-Buget cerere'!$I$28+'2-Buget cerere'!$F$39+'2-Buget cerere'!$I$39+'2-Buget cerere'!$F$43+'2-Buget cerere'!$I$43+'2-Buget cerere'!$F$46+'2-Buget cerere'!$I$46+'2-Buget cerere'!$F$49+'2-Buget cerere'!$I$49+'2-Buget cerere'!$F$56+'2-Buget cerere'!$I$56)*'2-Buget cerere'!AD59),0)</f>
        <v>0</v>
      </c>
      <c r="W158" s="305">
        <f>IF(W12="Implementare",IF(ISERROR(('2-Buget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cerere'!AE59),0,('2-Buget cerere'!$F$18+'2-Buget cerere'!$I$18+'2-Buget cerere'!$F$21+'2-Buget cerere'!$I$21+'2-Buget cerere'!$F$28+'2-Buget cerere'!$I$28+'2-Buget cerere'!$F$39+'2-Buget cerere'!$I$39+'2-Buget cerere'!$F$43+'2-Buget cerere'!$I$43+'2-Buget cerere'!$F$46+'2-Buget cerere'!$I$46+'2-Buget cerere'!$F$49+'2-Buget cerere'!$I$49+'2-Buget cerere'!$F$56+'2-Buget cerere'!$I$56)*'2-Buget cerere'!AE59),0)</f>
        <v>0</v>
      </c>
      <c r="X158" s="79"/>
    </row>
    <row r="159" spans="2:24" outlineLevel="1">
      <c r="B159" s="79"/>
      <c r="C159" s="79"/>
      <c r="D159" s="293" t="s">
        <v>335</v>
      </c>
      <c r="E159" s="290"/>
      <c r="F159" s="291"/>
      <c r="G159" s="148" t="s">
        <v>134</v>
      </c>
      <c r="H159" s="291"/>
      <c r="I159" s="291"/>
      <c r="J159" s="291"/>
      <c r="K159" s="296"/>
      <c r="L159" s="296"/>
      <c r="M159" s="296"/>
      <c r="N159" s="296"/>
      <c r="O159" s="296"/>
      <c r="P159" s="296"/>
      <c r="Q159" s="296"/>
      <c r="R159" s="296"/>
      <c r="S159" s="296"/>
      <c r="T159" s="296"/>
      <c r="U159" s="296"/>
      <c r="V159" s="296"/>
      <c r="W159" s="296"/>
      <c r="X159" s="79"/>
    </row>
    <row r="160" spans="2:24" outlineLevel="1">
      <c r="B160" s="79"/>
      <c r="C160" s="79"/>
      <c r="D160" s="294" t="s">
        <v>179</v>
      </c>
      <c r="E160" s="145"/>
      <c r="F160" s="79"/>
      <c r="G160" s="148" t="s">
        <v>134</v>
      </c>
      <c r="H160" s="79"/>
      <c r="I160" s="79"/>
      <c r="J160" s="79"/>
      <c r="K160" s="304">
        <f>K157-K156-K155-K158+K159</f>
        <v>0</v>
      </c>
      <c r="L160" s="304">
        <f t="shared" ref="L160:W160" si="85">L157-L156-L155-L158+L159</f>
        <v>0</v>
      </c>
      <c r="M160" s="304">
        <f t="shared" si="85"/>
        <v>0</v>
      </c>
      <c r="N160" s="304">
        <f t="shared" si="85"/>
        <v>0</v>
      </c>
      <c r="O160" s="304">
        <f t="shared" si="85"/>
        <v>0</v>
      </c>
      <c r="P160" s="304">
        <f t="shared" si="85"/>
        <v>0</v>
      </c>
      <c r="Q160" s="304">
        <f t="shared" si="85"/>
        <v>0</v>
      </c>
      <c r="R160" s="304">
        <f t="shared" si="85"/>
        <v>0</v>
      </c>
      <c r="S160" s="304">
        <f t="shared" si="85"/>
        <v>0</v>
      </c>
      <c r="T160" s="304">
        <f t="shared" si="85"/>
        <v>0</v>
      </c>
      <c r="U160" s="304">
        <f t="shared" si="85"/>
        <v>0</v>
      </c>
      <c r="V160" s="304">
        <f t="shared" si="85"/>
        <v>0</v>
      </c>
      <c r="W160" s="304">
        <f t="shared" si="85"/>
        <v>0</v>
      </c>
      <c r="X160" s="79"/>
    </row>
    <row r="161" spans="2:24" outlineLevel="1">
      <c r="B161" s="79"/>
      <c r="C161" s="79"/>
      <c r="D161" s="144"/>
      <c r="E161" s="145"/>
      <c r="F161" s="79"/>
      <c r="G161" s="145"/>
      <c r="H161" s="79"/>
      <c r="I161" s="79"/>
      <c r="J161" s="79"/>
      <c r="K161" s="79"/>
      <c r="L161" s="79"/>
      <c r="M161" s="79"/>
      <c r="N161" s="79"/>
      <c r="O161" s="79"/>
      <c r="P161" s="79"/>
      <c r="Q161" s="79"/>
      <c r="R161" s="79"/>
      <c r="S161" s="79"/>
      <c r="T161" s="79"/>
      <c r="U161" s="79"/>
      <c r="V161" s="79"/>
      <c r="W161" s="79"/>
      <c r="X161" s="79"/>
    </row>
    <row r="162" spans="2:24" ht="29.4" customHeight="1" outlineLevel="1">
      <c r="B162" s="79"/>
      <c r="C162" s="79"/>
      <c r="D162" s="294" t="s">
        <v>331</v>
      </c>
      <c r="E162" s="297"/>
      <c r="F162" s="297"/>
      <c r="G162" s="148" t="s">
        <v>134</v>
      </c>
      <c r="H162" s="79"/>
      <c r="I162" s="79"/>
      <c r="J162" s="79"/>
      <c r="K162" s="187">
        <f t="shared" ref="K162:W162" si="86">K143+K152+K160</f>
        <v>0</v>
      </c>
      <c r="L162" s="187">
        <f t="shared" si="86"/>
        <v>0</v>
      </c>
      <c r="M162" s="187">
        <f t="shared" si="86"/>
        <v>0</v>
      </c>
      <c r="N162" s="187">
        <f t="shared" si="86"/>
        <v>0</v>
      </c>
      <c r="O162" s="187">
        <f t="shared" si="86"/>
        <v>0</v>
      </c>
      <c r="P162" s="187">
        <f t="shared" si="86"/>
        <v>0</v>
      </c>
      <c r="Q162" s="187">
        <f t="shared" si="86"/>
        <v>0</v>
      </c>
      <c r="R162" s="187">
        <f t="shared" si="86"/>
        <v>0</v>
      </c>
      <c r="S162" s="187">
        <f t="shared" si="86"/>
        <v>0</v>
      </c>
      <c r="T162" s="187">
        <f t="shared" si="86"/>
        <v>0</v>
      </c>
      <c r="U162" s="187">
        <f t="shared" si="86"/>
        <v>0</v>
      </c>
      <c r="V162" s="187">
        <f t="shared" si="86"/>
        <v>0</v>
      </c>
      <c r="W162" s="187">
        <f t="shared" si="86"/>
        <v>0</v>
      </c>
      <c r="X162" s="79"/>
    </row>
    <row r="163" spans="2:24" outlineLevel="1">
      <c r="B163" s="79"/>
      <c r="C163" s="79"/>
      <c r="D163" s="144"/>
      <c r="E163" s="145"/>
      <c r="F163" s="79"/>
      <c r="G163" s="145"/>
      <c r="H163" s="79"/>
      <c r="I163" s="79"/>
      <c r="J163" s="79"/>
      <c r="K163" s="94"/>
      <c r="L163" s="94"/>
      <c r="M163" s="94"/>
      <c r="N163" s="94"/>
      <c r="O163" s="94"/>
      <c r="P163" s="94"/>
      <c r="Q163" s="94"/>
      <c r="R163" s="94"/>
      <c r="S163" s="94"/>
      <c r="T163" s="94"/>
      <c r="U163" s="94"/>
      <c r="V163" s="94"/>
      <c r="W163" s="94"/>
      <c r="X163" s="79"/>
    </row>
    <row r="164" spans="2:24" outlineLevel="1">
      <c r="B164" s="79"/>
      <c r="C164" s="79"/>
      <c r="D164" s="298" t="s">
        <v>180</v>
      </c>
      <c r="E164" s="145"/>
      <c r="F164" s="79"/>
      <c r="G164" s="148" t="s">
        <v>134</v>
      </c>
      <c r="H164" s="79"/>
      <c r="I164" s="79"/>
      <c r="J164" s="79"/>
      <c r="K164" s="184">
        <f>IF((K141+K158)&gt;(K142+K159),K141+K158-K142-K159,-(K142+K159-K141-K158))</f>
        <v>0</v>
      </c>
      <c r="L164" s="184">
        <f t="shared" ref="L164:W164" si="87">IF((L141+L158)&gt;(L142+L159),L141+L158-L142-L159,-(L142+L159-L141-L158))</f>
        <v>0</v>
      </c>
      <c r="M164" s="184">
        <f t="shared" si="87"/>
        <v>0</v>
      </c>
      <c r="N164" s="184">
        <f t="shared" si="87"/>
        <v>0</v>
      </c>
      <c r="O164" s="184">
        <f t="shared" si="87"/>
        <v>0</v>
      </c>
      <c r="P164" s="184">
        <f t="shared" si="87"/>
        <v>0</v>
      </c>
      <c r="Q164" s="184">
        <f t="shared" si="87"/>
        <v>0</v>
      </c>
      <c r="R164" s="184">
        <f t="shared" si="87"/>
        <v>0</v>
      </c>
      <c r="S164" s="184">
        <f t="shared" si="87"/>
        <v>0</v>
      </c>
      <c r="T164" s="184">
        <f t="shared" si="87"/>
        <v>0</v>
      </c>
      <c r="U164" s="184">
        <f t="shared" si="87"/>
        <v>0</v>
      </c>
      <c r="V164" s="184">
        <f t="shared" si="87"/>
        <v>0</v>
      </c>
      <c r="W164" s="184">
        <f t="shared" si="87"/>
        <v>0</v>
      </c>
      <c r="X164" s="79"/>
    </row>
    <row r="165" spans="2:24" outlineLevel="1">
      <c r="B165" s="79"/>
      <c r="C165" s="79"/>
      <c r="D165" s="298" t="s">
        <v>336</v>
      </c>
      <c r="E165" s="145"/>
      <c r="F165" s="79"/>
      <c r="G165" s="148" t="s">
        <v>134</v>
      </c>
      <c r="H165" s="79"/>
      <c r="I165" s="79"/>
      <c r="J165" s="79"/>
      <c r="K165" s="184">
        <f>K68</f>
        <v>0</v>
      </c>
      <c r="L165" s="184">
        <f t="shared" ref="L165:W165" si="88">L68</f>
        <v>0</v>
      </c>
      <c r="M165" s="184">
        <f t="shared" si="88"/>
        <v>0</v>
      </c>
      <c r="N165" s="184">
        <f t="shared" si="88"/>
        <v>0</v>
      </c>
      <c r="O165" s="184">
        <f t="shared" si="88"/>
        <v>0</v>
      </c>
      <c r="P165" s="184">
        <f t="shared" si="88"/>
        <v>0</v>
      </c>
      <c r="Q165" s="184">
        <f t="shared" si="88"/>
        <v>0</v>
      </c>
      <c r="R165" s="184">
        <f t="shared" si="88"/>
        <v>0</v>
      </c>
      <c r="S165" s="184">
        <f t="shared" si="88"/>
        <v>0</v>
      </c>
      <c r="T165" s="184">
        <f t="shared" si="88"/>
        <v>0</v>
      </c>
      <c r="U165" s="184">
        <f t="shared" si="88"/>
        <v>0</v>
      </c>
      <c r="V165" s="184">
        <f t="shared" si="88"/>
        <v>0</v>
      </c>
      <c r="W165" s="184">
        <f t="shared" si="88"/>
        <v>0</v>
      </c>
      <c r="X165" s="79"/>
    </row>
    <row r="166" spans="2:24" outlineLevel="1">
      <c r="B166" s="79"/>
      <c r="C166" s="79"/>
      <c r="D166" s="144"/>
      <c r="E166" s="145"/>
      <c r="F166" s="79"/>
      <c r="G166" s="145"/>
      <c r="H166" s="79"/>
      <c r="I166" s="79"/>
      <c r="J166" s="79"/>
      <c r="K166" s="94"/>
      <c r="L166" s="94"/>
      <c r="M166" s="94"/>
      <c r="N166" s="94"/>
      <c r="O166" s="94"/>
      <c r="P166" s="94"/>
      <c r="Q166" s="94"/>
      <c r="R166" s="94"/>
      <c r="S166" s="94"/>
      <c r="T166" s="94"/>
      <c r="U166" s="94"/>
      <c r="V166" s="94"/>
      <c r="W166" s="94"/>
      <c r="X166" s="79"/>
    </row>
    <row r="167" spans="2:24" outlineLevel="1">
      <c r="B167" s="79"/>
      <c r="C167" s="79"/>
      <c r="D167" s="151" t="s">
        <v>181</v>
      </c>
      <c r="E167" s="145"/>
      <c r="F167" s="79"/>
      <c r="G167" s="148" t="s">
        <v>134</v>
      </c>
      <c r="H167" s="79"/>
      <c r="I167" s="79"/>
      <c r="J167" s="173">
        <f>J99</f>
        <v>0</v>
      </c>
      <c r="K167" s="187">
        <f>K162+K164-K165</f>
        <v>0</v>
      </c>
      <c r="L167" s="187">
        <f t="shared" ref="L167:W167" si="89">L162+L164-L165</f>
        <v>0</v>
      </c>
      <c r="M167" s="187">
        <f t="shared" si="89"/>
        <v>0</v>
      </c>
      <c r="N167" s="187">
        <f t="shared" si="89"/>
        <v>0</v>
      </c>
      <c r="O167" s="187">
        <f t="shared" si="89"/>
        <v>0</v>
      </c>
      <c r="P167" s="187">
        <f t="shared" si="89"/>
        <v>0</v>
      </c>
      <c r="Q167" s="187">
        <f t="shared" si="89"/>
        <v>0</v>
      </c>
      <c r="R167" s="187">
        <f t="shared" si="89"/>
        <v>0</v>
      </c>
      <c r="S167" s="187">
        <f t="shared" si="89"/>
        <v>0</v>
      </c>
      <c r="T167" s="187">
        <f t="shared" si="89"/>
        <v>0</v>
      </c>
      <c r="U167" s="187">
        <f t="shared" si="89"/>
        <v>0</v>
      </c>
      <c r="V167" s="187">
        <f t="shared" si="89"/>
        <v>0</v>
      </c>
      <c r="W167" s="187">
        <f t="shared" si="89"/>
        <v>0</v>
      </c>
      <c r="X167" s="79"/>
    </row>
    <row r="168" spans="2:24" outlineLevel="1">
      <c r="B168" s="79"/>
      <c r="C168" s="79"/>
      <c r="D168" s="151" t="s">
        <v>182</v>
      </c>
      <c r="E168" s="145"/>
      <c r="F168" s="79"/>
      <c r="G168" s="148" t="s">
        <v>134</v>
      </c>
      <c r="H168" s="79"/>
      <c r="I168" s="79"/>
      <c r="J168" s="79"/>
      <c r="K168" s="187">
        <f>J167+K167</f>
        <v>0</v>
      </c>
      <c r="L168" s="187">
        <f>K168+L167</f>
        <v>0</v>
      </c>
      <c r="M168" s="187">
        <f t="shared" ref="M168:W168" si="90">L168+M167</f>
        <v>0</v>
      </c>
      <c r="N168" s="187">
        <f t="shared" si="90"/>
        <v>0</v>
      </c>
      <c r="O168" s="187">
        <f t="shared" si="90"/>
        <v>0</v>
      </c>
      <c r="P168" s="187">
        <f t="shared" si="90"/>
        <v>0</v>
      </c>
      <c r="Q168" s="187">
        <f t="shared" si="90"/>
        <v>0</v>
      </c>
      <c r="R168" s="187">
        <f t="shared" si="90"/>
        <v>0</v>
      </c>
      <c r="S168" s="187">
        <f t="shared" si="90"/>
        <v>0</v>
      </c>
      <c r="T168" s="187">
        <f t="shared" si="90"/>
        <v>0</v>
      </c>
      <c r="U168" s="187">
        <f t="shared" si="90"/>
        <v>0</v>
      </c>
      <c r="V168" s="187">
        <f t="shared" si="90"/>
        <v>0</v>
      </c>
      <c r="W168" s="187">
        <f t="shared" si="90"/>
        <v>0</v>
      </c>
      <c r="X168" s="79"/>
    </row>
    <row r="169" spans="2:24" ht="22.2" customHeight="1">
      <c r="B169" s="79"/>
      <c r="C169" s="79"/>
      <c r="D169" s="144"/>
      <c r="E169" s="145"/>
      <c r="F169" s="79"/>
      <c r="G169" s="145"/>
      <c r="H169" s="79"/>
      <c r="I169" s="79"/>
      <c r="J169" s="79"/>
      <c r="K169" s="79"/>
      <c r="L169" s="79"/>
      <c r="M169" s="79"/>
      <c r="N169" s="79"/>
      <c r="O169" s="79"/>
      <c r="P169" s="79"/>
      <c r="Q169" s="79"/>
      <c r="R169" s="79"/>
      <c r="S169" s="79"/>
      <c r="T169" s="79"/>
      <c r="U169" s="79"/>
      <c r="V169" s="79"/>
      <c r="W169" s="79"/>
      <c r="X169" s="79"/>
    </row>
    <row r="170" spans="2:24">
      <c r="G170" s="80"/>
    </row>
    <row r="171" spans="2:24">
      <c r="G171" s="80"/>
      <c r="K171" s="174"/>
    </row>
    <row r="172" spans="2:24">
      <c r="G172" s="80"/>
    </row>
    <row r="173" spans="2:24">
      <c r="G173" s="80"/>
    </row>
    <row r="174" spans="2:24">
      <c r="G174" s="80"/>
    </row>
    <row r="175" spans="2:24">
      <c r="G175" s="80"/>
    </row>
    <row r="176" spans="2:24">
      <c r="G176" s="80"/>
    </row>
    <row r="177" spans="7:7">
      <c r="G177" s="80"/>
    </row>
    <row r="178" spans="7:7">
      <c r="G178" s="80"/>
    </row>
    <row r="179" spans="7:7">
      <c r="G179" s="80"/>
    </row>
    <row r="180" spans="7:7">
      <c r="G180" s="80"/>
    </row>
    <row r="181" spans="7:7">
      <c r="G181" s="80"/>
    </row>
    <row r="182" spans="7:7">
      <c r="G182" s="80"/>
    </row>
    <row r="183" spans="7:7">
      <c r="G183" s="80"/>
    </row>
    <row r="184" spans="7:7">
      <c r="G184" s="80"/>
    </row>
    <row r="185" spans="7:7">
      <c r="G185" s="80"/>
    </row>
    <row r="186" spans="7:7">
      <c r="G186" s="80"/>
    </row>
    <row r="187" spans="7:7">
      <c r="G187" s="80"/>
    </row>
    <row r="188" spans="7:7">
      <c r="G188" s="80"/>
    </row>
    <row r="189" spans="7:7">
      <c r="G189" s="80"/>
    </row>
    <row r="190" spans="7:7">
      <c r="G190" s="80"/>
    </row>
    <row r="191" spans="7:7">
      <c r="G191" s="80"/>
    </row>
    <row r="192" spans="7:7">
      <c r="G192" s="80"/>
    </row>
    <row r="193" spans="7:7">
      <c r="G193" s="80"/>
    </row>
    <row r="194" spans="7:7">
      <c r="G194" s="80"/>
    </row>
    <row r="195" spans="7:7">
      <c r="G195" s="80"/>
    </row>
    <row r="196" spans="7:7">
      <c r="G196" s="80"/>
    </row>
    <row r="197" spans="7:7">
      <c r="G197" s="80"/>
    </row>
    <row r="198" spans="7:7">
      <c r="G198" s="80"/>
    </row>
    <row r="199" spans="7:7">
      <c r="G199" s="80"/>
    </row>
    <row r="200" spans="7:7">
      <c r="G200" s="80"/>
    </row>
  </sheetData>
  <sheetProtection password="A2B8" sheet="1" objects="1" scenarios="1"/>
  <dataConsolidate/>
  <mergeCells count="25">
    <mergeCell ref="D79:E79"/>
    <mergeCell ref="D80:E80"/>
    <mergeCell ref="D122:E122"/>
    <mergeCell ref="D55:E55"/>
    <mergeCell ref="D61:E61"/>
    <mergeCell ref="D62:E62"/>
    <mergeCell ref="D63:E63"/>
    <mergeCell ref="D64:E64"/>
    <mergeCell ref="D65:E65"/>
    <mergeCell ref="D66:E66"/>
    <mergeCell ref="D67:E67"/>
    <mergeCell ref="D71:E71"/>
    <mergeCell ref="D72:E72"/>
    <mergeCell ref="D101:E101"/>
    <mergeCell ref="D81:E81"/>
    <mergeCell ref="D76:E76"/>
    <mergeCell ref="D77:E77"/>
    <mergeCell ref="D50:E50"/>
    <mergeCell ref="D25:D26"/>
    <mergeCell ref="D78:E78"/>
    <mergeCell ref="C25:C26"/>
    <mergeCell ref="D34:E34"/>
    <mergeCell ref="D48:E48"/>
    <mergeCell ref="D49:E49"/>
    <mergeCell ref="D75:E75"/>
  </mergeCells>
  <conditionalFormatting sqref="I124:W124">
    <cfRule type="cellIs" dxfId="8" priority="1" operator="equal">
      <formula>"OK"</formula>
    </cfRule>
    <cfRule type="cellIs" dxfId="7" priority="2" operator="equal">
      <formula>"ERROR"</formula>
    </cfRule>
    <cfRule type="cellIs" dxfId="6" priority="3" operator="equal">
      <formula>"VERIFICA"</formula>
    </cfRule>
  </conditionalFormatting>
  <pageMargins left="0.33" right="0.23" top="0.28000000000000003" bottom="0.35" header="0.31496062992125984" footer="0.31496062992125984"/>
  <pageSetup paperSize="11" scale="38" orientation="landscape" r:id="rId1"/>
</worksheet>
</file>

<file path=xl/worksheets/sheet5.xml><?xml version="1.0" encoding="utf-8"?>
<worksheet xmlns="http://schemas.openxmlformats.org/spreadsheetml/2006/main" xmlns:r="http://schemas.openxmlformats.org/officeDocument/2006/relationships">
  <dimension ref="B1:Z17"/>
  <sheetViews>
    <sheetView zoomScaleNormal="100" workbookViewId="0">
      <selection activeCell="K21" sqref="K21"/>
    </sheetView>
  </sheetViews>
  <sheetFormatPr defaultRowHeight="13.8"/>
  <cols>
    <col min="1" max="1" width="4.6640625" style="18" customWidth="1"/>
    <col min="2" max="2" width="3.44140625" style="18" customWidth="1"/>
    <col min="3" max="3" width="49.6640625" style="47" customWidth="1"/>
    <col min="4" max="4" width="3.6640625" style="18" customWidth="1"/>
    <col min="5" max="5" width="2.88671875" style="18" customWidth="1"/>
    <col min="6" max="6" width="3.77734375" style="18" customWidth="1"/>
    <col min="7" max="7" width="16" style="47" customWidth="1"/>
    <col min="8" max="8" width="3.6640625" style="18" customWidth="1"/>
    <col min="9" max="9" width="3.77734375" style="18" customWidth="1"/>
    <col min="10" max="10" width="3.88671875" style="18" customWidth="1"/>
    <col min="11" max="11" width="7.77734375" style="18" customWidth="1"/>
    <col min="12" max="12" width="8.6640625" style="18" customWidth="1"/>
    <col min="13" max="13" width="12.109375" style="18" customWidth="1"/>
    <col min="14" max="15" width="10.6640625" style="18" customWidth="1"/>
    <col min="16" max="25" width="8.88671875" style="18"/>
    <col min="26" max="26" width="3.88671875" style="18" customWidth="1"/>
    <col min="27" max="16384" width="8.88671875" style="18"/>
  </cols>
  <sheetData>
    <row r="1" spans="2:26">
      <c r="G1" s="18"/>
    </row>
    <row r="2" spans="2:26" ht="14.4" thickBot="1">
      <c r="B2" s="2"/>
      <c r="C2" s="29"/>
      <c r="D2" s="2"/>
      <c r="E2" s="2"/>
      <c r="G2" s="18"/>
    </row>
    <row r="3" spans="2:26">
      <c r="B3" s="2"/>
      <c r="C3" s="6" t="str">
        <f>'3-Analiza financiara'!D5</f>
        <v>PROGRAMUL OPERAȚIONAL REGIONAL NORD-VEST 2021-2027</v>
      </c>
      <c r="D3" s="7"/>
      <c r="E3" s="2"/>
      <c r="G3" s="18"/>
    </row>
    <row r="4" spans="2:26">
      <c r="B4" s="2"/>
      <c r="C4" s="8" t="str">
        <f>'3-Analiza financiara'!D6</f>
        <v>INTERVENȚIA: B – Investiții productive pentru IMM-uri</v>
      </c>
      <c r="D4" s="10"/>
      <c r="E4" s="2"/>
      <c r="G4" s="18"/>
    </row>
    <row r="5" spans="2:26" ht="14.4" thickBot="1">
      <c r="B5" s="2"/>
      <c r="C5" s="11" t="str">
        <f>'3-Analiza financiara'!D7</f>
        <v>Apel de proiecte nr. POR N-V/P1/131/B/2022</v>
      </c>
      <c r="D5" s="13"/>
      <c r="E5" s="2"/>
      <c r="G5" s="18"/>
    </row>
    <row r="6" spans="2:26">
      <c r="B6" s="9"/>
      <c r="C6" s="9"/>
      <c r="D6" s="9"/>
      <c r="E6" s="9"/>
      <c r="G6" s="18"/>
    </row>
    <row r="7" spans="2:26">
      <c r="C7" s="18"/>
      <c r="G7" s="18"/>
    </row>
    <row r="8" spans="2:26">
      <c r="B8" s="2"/>
      <c r="C8" s="2"/>
      <c r="D8" s="2"/>
      <c r="F8" s="2"/>
      <c r="G8" s="2"/>
      <c r="H8" s="2"/>
      <c r="J8" s="2"/>
      <c r="K8" s="2"/>
      <c r="L8" s="2"/>
      <c r="M8" s="2"/>
      <c r="N8" s="2"/>
      <c r="O8" s="2"/>
      <c r="P8" s="2"/>
      <c r="Q8" s="2"/>
      <c r="R8" s="2"/>
      <c r="S8" s="2"/>
      <c r="T8" s="2"/>
      <c r="U8" s="2"/>
      <c r="V8" s="2"/>
      <c r="W8" s="2"/>
      <c r="X8" s="2"/>
      <c r="Y8" s="2"/>
      <c r="Z8" s="2"/>
    </row>
    <row r="9" spans="2:26" ht="18.600000000000001" customHeight="1">
      <c r="B9" s="2"/>
      <c r="C9" s="379" t="s">
        <v>386</v>
      </c>
      <c r="D9" s="2"/>
      <c r="F9" s="2"/>
      <c r="G9" s="379" t="s">
        <v>385</v>
      </c>
      <c r="H9" s="2"/>
      <c r="J9" s="2"/>
      <c r="K9" s="71" t="str">
        <f>'3-Analiza financiara'!I12</f>
        <v>Istoric</v>
      </c>
      <c r="L9" s="71" t="str">
        <f>'3-Analiza financiara'!J12</f>
        <v>Istoric</v>
      </c>
      <c r="M9" s="71" t="str">
        <f>'3-Analiza financiara'!K12</f>
        <v>Implementare</v>
      </c>
      <c r="N9" s="71" t="str">
        <f>'3-Analiza financiara'!L12</f>
        <v>Implementare</v>
      </c>
      <c r="O9" s="71" t="str">
        <f>'3-Analiza financiara'!M12</f>
        <v>Implementare</v>
      </c>
      <c r="P9" s="71" t="str">
        <f>'3-Analiza financiara'!N12</f>
        <v>Operare</v>
      </c>
      <c r="Q9" s="71" t="str">
        <f>'3-Analiza financiara'!O12</f>
        <v>Operare</v>
      </c>
      <c r="R9" s="71" t="str">
        <f>'3-Analiza financiara'!P12</f>
        <v>Operare</v>
      </c>
      <c r="S9" s="71" t="str">
        <f>'3-Analiza financiara'!Q12</f>
        <v>Operare</v>
      </c>
      <c r="T9" s="71" t="str">
        <f>'3-Analiza financiara'!R12</f>
        <v>Operare</v>
      </c>
      <c r="U9" s="71" t="str">
        <f>'3-Analiza financiara'!S12</f>
        <v>Operare</v>
      </c>
      <c r="V9" s="71" t="str">
        <f>'3-Analiza financiara'!T12</f>
        <v>Operare</v>
      </c>
      <c r="W9" s="71" t="str">
        <f>'3-Analiza financiara'!U12</f>
        <v>Operare</v>
      </c>
      <c r="X9" s="71" t="str">
        <f>'3-Analiza financiara'!V12</f>
        <v>Operare</v>
      </c>
      <c r="Y9" s="71" t="str">
        <f>'3-Analiza financiara'!W12</f>
        <v>Operare</v>
      </c>
      <c r="Z9" s="2"/>
    </row>
    <row r="10" spans="2:26" ht="14.4" thickBot="1">
      <c r="B10" s="2"/>
      <c r="C10" s="380"/>
      <c r="D10" s="2"/>
      <c r="F10" s="2"/>
      <c r="G10" s="380"/>
      <c r="H10" s="2"/>
      <c r="J10" s="2"/>
      <c r="K10" s="72" t="str">
        <f>'3-Analiza financiara'!I9</f>
        <v>N-1</v>
      </c>
      <c r="L10" s="72" t="str">
        <f>'3-Analiza financiara'!J9</f>
        <v>N</v>
      </c>
      <c r="M10" s="72">
        <f>'3-Analiza financiara'!K9</f>
        <v>2023</v>
      </c>
      <c r="N10" s="72">
        <f>'3-Analiza financiara'!L9</f>
        <v>2024</v>
      </c>
      <c r="O10" s="72">
        <f>'3-Analiza financiara'!M9</f>
        <v>2025</v>
      </c>
      <c r="P10" s="72">
        <f>'3-Analiza financiara'!N9</f>
        <v>2026</v>
      </c>
      <c r="Q10" s="72">
        <f>'3-Analiza financiara'!O9</f>
        <v>2027</v>
      </c>
      <c r="R10" s="72">
        <f>'3-Analiza financiara'!P9</f>
        <v>2028</v>
      </c>
      <c r="S10" s="72">
        <f>'3-Analiza financiara'!Q9</f>
        <v>2029</v>
      </c>
      <c r="T10" s="72">
        <f>'3-Analiza financiara'!R9</f>
        <v>2030</v>
      </c>
      <c r="U10" s="72">
        <f>'3-Analiza financiara'!S9</f>
        <v>2031</v>
      </c>
      <c r="V10" s="72">
        <f>'3-Analiza financiara'!T9</f>
        <v>2032</v>
      </c>
      <c r="W10" s="72">
        <f>'3-Analiza financiara'!U9</f>
        <v>2033</v>
      </c>
      <c r="X10" s="72">
        <f>'3-Analiza financiara'!V9</f>
        <v>2034</v>
      </c>
      <c r="Y10" s="72">
        <f>'3-Analiza financiara'!W9</f>
        <v>2035</v>
      </c>
      <c r="Z10" s="2"/>
    </row>
    <row r="11" spans="2:26">
      <c r="B11" s="2"/>
      <c r="C11" s="29"/>
      <c r="D11" s="2"/>
      <c r="F11" s="2"/>
      <c r="G11" s="29"/>
      <c r="H11" s="2"/>
      <c r="J11" s="2"/>
      <c r="K11" s="2"/>
      <c r="L11" s="2"/>
      <c r="M11" s="2"/>
      <c r="N11" s="2"/>
      <c r="O11" s="2"/>
      <c r="P11" s="2"/>
      <c r="Q11" s="2"/>
      <c r="R11" s="2"/>
      <c r="S11" s="2"/>
      <c r="T11" s="2"/>
      <c r="U11" s="2"/>
      <c r="V11" s="2"/>
      <c r="W11" s="2"/>
      <c r="X11" s="2"/>
      <c r="Y11" s="2"/>
      <c r="Z11" s="2"/>
    </row>
    <row r="12" spans="2:26" ht="18.600000000000001" customHeight="1">
      <c r="B12" s="2"/>
      <c r="C12" s="30" t="s">
        <v>381</v>
      </c>
      <c r="D12" s="5"/>
      <c r="F12" s="2"/>
      <c r="G12" s="31" t="s">
        <v>184</v>
      </c>
      <c r="H12" s="5"/>
      <c r="J12" s="2"/>
      <c r="L12" s="43" t="str">
        <f>IF(ISERROR(ROUND('3-Analiza financiara'!J101/('3-Analiza financiara'!J102+'3-Analiza financiara'!J106+'3-Analiza financiara'!J107+'3-Analiza financiara'!J108),2)),"",ROUND('3-Analiza financiara'!J101/('3-Analiza financiara'!J102+'3-Analiza financiara'!J106+'3-Analiza financiara'!J107+'3-Analiza financiara'!J108),2))</f>
        <v/>
      </c>
      <c r="M12" s="43" t="str">
        <f>IF(ISERROR(ROUND('3-Analiza financiara'!K101/('3-Analiza financiara'!K102+'3-Analiza financiara'!K106+'3-Analiza financiara'!K107+'3-Analiza financiara'!K108),2)),"",ROUND('3-Analiza financiara'!K101/('3-Analiza financiara'!K102+'3-Analiza financiara'!K106+'3-Analiza financiara'!K107+'3-Analiza financiara'!K108),2))</f>
        <v/>
      </c>
      <c r="N12" s="43" t="str">
        <f>IF(ISERROR(ROUND('3-Analiza financiara'!L101/('3-Analiza financiara'!L102+'3-Analiza financiara'!L106+'3-Analiza financiara'!L107+'3-Analiza financiara'!L108),2)),"",ROUND('3-Analiza financiara'!L101/('3-Analiza financiara'!L102+'3-Analiza financiara'!L106+'3-Analiza financiara'!L107+'3-Analiza financiara'!L108),2))</f>
        <v/>
      </c>
      <c r="O12" s="43" t="str">
        <f>IF(ISERROR(ROUND('3-Analiza financiara'!M101/('3-Analiza financiara'!M102+'3-Analiza financiara'!M106+'3-Analiza financiara'!M107+'3-Analiza financiara'!M108),2)),"",ROUND('3-Analiza financiara'!M101/('3-Analiza financiara'!M102+'3-Analiza financiara'!M106+'3-Analiza financiara'!M107+'3-Analiza financiara'!M108),2))</f>
        <v/>
      </c>
      <c r="P12" s="43" t="str">
        <f>IF(ISERROR(ROUND('3-Analiza financiara'!N101/('3-Analiza financiara'!N102+'3-Analiza financiara'!N106+'3-Analiza financiara'!N107+'3-Analiza financiara'!N108),2)),"",ROUND('3-Analiza financiara'!N101/('3-Analiza financiara'!N102+'3-Analiza financiara'!N106+'3-Analiza financiara'!N107+'3-Analiza financiara'!N108),2))</f>
        <v/>
      </c>
      <c r="Q12" s="43" t="str">
        <f>IF(ISERROR(ROUND('3-Analiza financiara'!O101/('3-Analiza financiara'!O102+'3-Analiza financiara'!O106+'3-Analiza financiara'!O107+'3-Analiza financiara'!O108),2)),"",ROUND('3-Analiza financiara'!O101/('3-Analiza financiara'!O102+'3-Analiza financiara'!O106+'3-Analiza financiara'!O107+'3-Analiza financiara'!O108),2))</f>
        <v/>
      </c>
      <c r="R12" s="43" t="str">
        <f>IF(ISERROR(ROUND('3-Analiza financiara'!P101/('3-Analiza financiara'!P102+'3-Analiza financiara'!P106+'3-Analiza financiara'!P107+'3-Analiza financiara'!P108),2)),"",ROUND('3-Analiza financiara'!P101/('3-Analiza financiara'!P102+'3-Analiza financiara'!P106+'3-Analiza financiara'!P107+'3-Analiza financiara'!P108),2))</f>
        <v/>
      </c>
      <c r="S12" s="43" t="str">
        <f>IF(ISERROR(ROUND('3-Analiza financiara'!Q101/('3-Analiza financiara'!Q102+'3-Analiza financiara'!Q106+'3-Analiza financiara'!Q107+'3-Analiza financiara'!Q108),2)),"",ROUND('3-Analiza financiara'!Q101/('3-Analiza financiara'!Q102+'3-Analiza financiara'!Q106+'3-Analiza financiara'!Q107+'3-Analiza financiara'!Q108),2))</f>
        <v/>
      </c>
      <c r="T12" s="43" t="str">
        <f>IF(ISERROR(ROUND('3-Analiza financiara'!R101/('3-Analiza financiara'!R102+'3-Analiza financiara'!R106+'3-Analiza financiara'!R107+'3-Analiza financiara'!R108),2)),"",ROUND('3-Analiza financiara'!R101/('3-Analiza financiara'!R102+'3-Analiza financiara'!R106+'3-Analiza financiara'!R107+'3-Analiza financiara'!R108),2))</f>
        <v/>
      </c>
      <c r="U12" s="43" t="str">
        <f>IF(ISERROR(ROUND('3-Analiza financiara'!S101/('3-Analiza financiara'!S102+'3-Analiza financiara'!S106+'3-Analiza financiara'!S107+'3-Analiza financiara'!S108),2)),"",ROUND('3-Analiza financiara'!S101/('3-Analiza financiara'!S102+'3-Analiza financiara'!S106+'3-Analiza financiara'!S107+'3-Analiza financiara'!S108),2))</f>
        <v/>
      </c>
      <c r="V12" s="43" t="str">
        <f>IF(ISERROR(ROUND('3-Analiza financiara'!T101/('3-Analiza financiara'!T102+'3-Analiza financiara'!T106+'3-Analiza financiara'!T107+'3-Analiza financiara'!T108),2)),"",ROUND('3-Analiza financiara'!T101/('3-Analiza financiara'!T102+'3-Analiza financiara'!T106+'3-Analiza financiara'!T107+'3-Analiza financiara'!T108),2))</f>
        <v/>
      </c>
      <c r="W12" s="43" t="str">
        <f>IF(ISERROR(ROUND('3-Analiza financiara'!U101/('3-Analiza financiara'!U102+'3-Analiza financiara'!U106+'3-Analiza financiara'!U107+'3-Analiza financiara'!U108),2)),"",ROUND('3-Analiza financiara'!U101/('3-Analiza financiara'!U102+'3-Analiza financiara'!U106+'3-Analiza financiara'!U107+'3-Analiza financiara'!U108),2))</f>
        <v/>
      </c>
      <c r="X12" s="43" t="str">
        <f>IF(ISERROR(ROUND('3-Analiza financiara'!V101/('3-Analiza financiara'!V102+'3-Analiza financiara'!V106+'3-Analiza financiara'!V107+'3-Analiza financiara'!V108),2)),"",ROUND('3-Analiza financiara'!V101/('3-Analiza financiara'!V102+'3-Analiza financiara'!V106+'3-Analiza financiara'!V107+'3-Analiza financiara'!V108),2))</f>
        <v/>
      </c>
      <c r="Y12" s="43" t="str">
        <f>IF(ISERROR(ROUND('3-Analiza financiara'!W101/('3-Analiza financiara'!W102+'3-Analiza financiara'!W106+'3-Analiza financiara'!W107+'3-Analiza financiara'!W108),2)),"",ROUND('3-Analiza financiara'!W101/('3-Analiza financiara'!W102+'3-Analiza financiara'!W106+'3-Analiza financiara'!W107+'3-Analiza financiara'!W108),2))</f>
        <v/>
      </c>
      <c r="Z12" s="2"/>
    </row>
    <row r="13" spans="2:26" ht="21" customHeight="1">
      <c r="B13" s="2"/>
      <c r="C13" s="30" t="s">
        <v>382</v>
      </c>
      <c r="D13" s="5"/>
      <c r="F13" s="2"/>
      <c r="G13" s="31" t="s">
        <v>185</v>
      </c>
      <c r="H13" s="5"/>
      <c r="J13" s="2"/>
      <c r="L13" s="48" t="str">
        <f>IF('3-Analiza financiara'!J120&lt;0,"nu se calculeaza",IF(ISERROR(ROUND('3-Analiza financiara'!J120/'3-Analiza financiara'!J113,2)),"",ROUND('3-Analiza financiara'!J120/'3-Analiza financiara'!J113,2)))</f>
        <v/>
      </c>
      <c r="M13" s="48" t="str">
        <f>IF('3-Analiza financiara'!K120&lt;0,"nu se calculeaza",IF(ISERROR(ROUND('3-Analiza financiara'!K120/'3-Analiza financiara'!K113,2)),"",ROUND('3-Analiza financiara'!K120/'3-Analiza financiara'!K113,2)))</f>
        <v/>
      </c>
      <c r="N13" s="48" t="str">
        <f>IF('3-Analiza financiara'!L120&lt;0,"nu se calculeaza",IF(ISERROR(ROUND('3-Analiza financiara'!L120/'3-Analiza financiara'!L113,2)),"",ROUND('3-Analiza financiara'!L120/'3-Analiza financiara'!L113,2)))</f>
        <v/>
      </c>
      <c r="O13" s="48" t="str">
        <f>IF('3-Analiza financiara'!M120&lt;0,"nu se calculeaza",IF(ISERROR(ROUND('3-Analiza financiara'!M120/'3-Analiza financiara'!M113,2)),"",ROUND('3-Analiza financiara'!M120/'3-Analiza financiara'!M113,2)))</f>
        <v/>
      </c>
      <c r="P13" s="48" t="str">
        <f>IF('3-Analiza financiara'!N120&lt;0,"nu se calculeaza",IF(ISERROR(ROUND('3-Analiza financiara'!N120/'3-Analiza financiara'!N113,2)),"",ROUND('3-Analiza financiara'!N120/'3-Analiza financiara'!N113,2)))</f>
        <v/>
      </c>
      <c r="Q13" s="48" t="str">
        <f>IF('3-Analiza financiara'!O120&lt;0,"nu se calculeaza",IF(ISERROR(ROUND('3-Analiza financiara'!O120/'3-Analiza financiara'!O113,2)),"",ROUND('3-Analiza financiara'!O120/'3-Analiza financiara'!O113,2)))</f>
        <v/>
      </c>
      <c r="R13" s="48" t="str">
        <f>IF('3-Analiza financiara'!P120&lt;0,"nu se calculeaza",IF(ISERROR(ROUND('3-Analiza financiara'!P120/'3-Analiza financiara'!P113,2)),"",ROUND('3-Analiza financiara'!P120/'3-Analiza financiara'!P113,2)))</f>
        <v/>
      </c>
      <c r="S13" s="48" t="str">
        <f>IF('3-Analiza financiara'!Q120&lt;0,"nu se calculeaza",IF(ISERROR(ROUND('3-Analiza financiara'!Q120/'3-Analiza financiara'!Q113,2)),"",ROUND('3-Analiza financiara'!Q120/'3-Analiza financiara'!Q113,2)))</f>
        <v/>
      </c>
      <c r="T13" s="48" t="str">
        <f>IF('3-Analiza financiara'!R120&lt;0,"nu se calculeaza",IF(ISERROR(ROUND('3-Analiza financiara'!R120/'3-Analiza financiara'!R113,2)),"",ROUND('3-Analiza financiara'!R120/'3-Analiza financiara'!R113,2)))</f>
        <v/>
      </c>
      <c r="U13" s="48" t="str">
        <f>IF('3-Analiza financiara'!S120&lt;0,"nu se calculeaza",IF(ISERROR(ROUND('3-Analiza financiara'!S120/'3-Analiza financiara'!S113,2)),"",ROUND('3-Analiza financiara'!S120/'3-Analiza financiara'!S113,2)))</f>
        <v/>
      </c>
      <c r="V13" s="48" t="str">
        <f>IF('3-Analiza financiara'!T120&lt;0,"nu se calculeaza",IF(ISERROR(ROUND('3-Analiza financiara'!T120/'3-Analiza financiara'!T113,2)),"",ROUND('3-Analiza financiara'!T120/'3-Analiza financiara'!T113,2)))</f>
        <v/>
      </c>
      <c r="W13" s="48" t="str">
        <f>IF('3-Analiza financiara'!U120&lt;0,"nu se calculeaza",IF(ISERROR(ROUND('3-Analiza financiara'!U120/'3-Analiza financiara'!U113,2)),"",ROUND('3-Analiza financiara'!U120/'3-Analiza financiara'!U113,2)))</f>
        <v/>
      </c>
      <c r="X13" s="48" t="str">
        <f>IF('3-Analiza financiara'!V120&lt;0,"nu se calculeaza",IF(ISERROR(ROUND('3-Analiza financiara'!V120/'3-Analiza financiara'!V113,2)),"",ROUND('3-Analiza financiara'!V120/'3-Analiza financiara'!V113,2)))</f>
        <v/>
      </c>
      <c r="Y13" s="48" t="str">
        <f>IF('3-Analiza financiara'!W120&lt;0,"nu se calculeaza",IF(ISERROR(ROUND('3-Analiza financiara'!W120/'3-Analiza financiara'!W113,2)),"",ROUND('3-Analiza financiara'!W120/'3-Analiza financiara'!W113,2)))</f>
        <v/>
      </c>
      <c r="Z13" s="2"/>
    </row>
    <row r="14" spans="2:26" ht="20.399999999999999" customHeight="1">
      <c r="B14" s="2"/>
      <c r="C14" s="30" t="s">
        <v>383</v>
      </c>
      <c r="D14" s="5"/>
      <c r="F14" s="2"/>
      <c r="G14" s="31" t="s">
        <v>185</v>
      </c>
      <c r="H14" s="5"/>
      <c r="J14" s="2"/>
      <c r="L14" s="48" t="str">
        <f>IF(ISERROR(ROUND('3-Analiza financiara'!J49/'3-Analiza financiara'!I49-1,2)),"",ROUND('3-Analiza financiara'!J49/'3-Analiza financiara'!I49-1,2))</f>
        <v/>
      </c>
      <c r="M14" s="48" t="str">
        <f>IF(ISERROR(ROUND('3-Analiza financiara'!K49/'3-Analiza financiara'!J49-1,2)),"",ROUND('3-Analiza financiara'!K49/'3-Analiza financiara'!J49-1,2))</f>
        <v/>
      </c>
      <c r="N14" s="48" t="str">
        <f>IF(ISERROR(ROUND('3-Analiza financiara'!L49/'3-Analiza financiara'!K49-1,2)),"",ROUND('3-Analiza financiara'!L49/'3-Analiza financiara'!K49-1,2))</f>
        <v/>
      </c>
      <c r="O14" s="48" t="str">
        <f>IF(ISERROR(ROUND('3-Analiza financiara'!M49/'3-Analiza financiara'!L49-1,2)),"",ROUND('3-Analiza financiara'!M49/'3-Analiza financiara'!L49-1,2))</f>
        <v/>
      </c>
      <c r="P14" s="48" t="str">
        <f>IF(ISERROR(ROUND('3-Analiza financiara'!N49/'3-Analiza financiara'!M49-1,2)),"",ROUND('3-Analiza financiara'!N49/'3-Analiza financiara'!M49-1,2))</f>
        <v/>
      </c>
      <c r="Q14" s="48" t="str">
        <f>IF(ISERROR(ROUND('3-Analiza financiara'!O49/'3-Analiza financiara'!N49-1,2)),"",ROUND('3-Analiza financiara'!O49/'3-Analiza financiara'!N49-1,2))</f>
        <v/>
      </c>
      <c r="R14" s="48" t="str">
        <f>IF(ISERROR(ROUND('3-Analiza financiara'!P49/'3-Analiza financiara'!O49-1,2)),"",ROUND('3-Analiza financiara'!P49/'3-Analiza financiara'!O49-1,2))</f>
        <v/>
      </c>
      <c r="S14" s="48" t="str">
        <f>IF(ISERROR(ROUND('3-Analiza financiara'!Q49/'3-Analiza financiara'!P49-1,2)),"",ROUND('3-Analiza financiara'!Q49/'3-Analiza financiara'!P49-1,2))</f>
        <v/>
      </c>
      <c r="T14" s="48" t="str">
        <f>IF(ISERROR(ROUND('3-Analiza financiara'!R49/'3-Analiza financiara'!Q49-1,2)),"",ROUND('3-Analiza financiara'!R49/'3-Analiza financiara'!Q49-1,2))</f>
        <v/>
      </c>
      <c r="U14" s="48" t="str">
        <f>IF(ISERROR(ROUND('3-Analiza financiara'!S49/'3-Analiza financiara'!R49-1,2)),"",ROUND('3-Analiza financiara'!S49/'3-Analiza financiara'!R49-1,2))</f>
        <v/>
      </c>
      <c r="V14" s="48" t="str">
        <f>IF(ISERROR(ROUND('3-Analiza financiara'!T49/'3-Analiza financiara'!S49-1,2)),"",ROUND('3-Analiza financiara'!T49/'3-Analiza financiara'!S49-1,2))</f>
        <v/>
      </c>
      <c r="W14" s="48" t="str">
        <f>IF(ISERROR(ROUND('3-Analiza financiara'!U49/'3-Analiza financiara'!T49-1,2)),"",ROUND('3-Analiza financiara'!U49/'3-Analiza financiara'!T49-1,2))</f>
        <v/>
      </c>
      <c r="X14" s="48" t="str">
        <f>IF(ISERROR(ROUND('3-Analiza financiara'!V49/'3-Analiza financiara'!U49-1,2)),"",ROUND('3-Analiza financiara'!V49/'3-Analiza financiara'!U49-1,2))</f>
        <v/>
      </c>
      <c r="Y14" s="48" t="str">
        <f>IF(ISERROR(ROUND('3-Analiza financiara'!W49/'3-Analiza financiara'!V49-1,2)),"",ROUND('3-Analiza financiara'!W49/'3-Analiza financiara'!V49-1,2))</f>
        <v/>
      </c>
      <c r="Z14" s="2"/>
    </row>
    <row r="15" spans="2:26" ht="16.8" customHeight="1">
      <c r="B15" s="2"/>
      <c r="C15" s="30" t="s">
        <v>183</v>
      </c>
      <c r="D15" s="5"/>
      <c r="F15" s="2"/>
      <c r="G15" s="31" t="s">
        <v>185</v>
      </c>
      <c r="H15" s="5"/>
      <c r="J15" s="2"/>
      <c r="M15" s="48" t="str">
        <f>IF(ISERROR('3-Analiza financiara'!K20/'3-Analiza financiara'!$J$20-1),"",'3-Analiza financiara'!K20/'3-Analiza financiara'!$J$20-1)</f>
        <v/>
      </c>
      <c r="N15" s="48" t="str">
        <f>IF(ISERROR('3-Analiza financiara'!L20/'3-Analiza financiara'!$J$20-1),"",'3-Analiza financiara'!L20/'3-Analiza financiara'!$J$20-1)</f>
        <v/>
      </c>
      <c r="O15" s="48" t="str">
        <f>IF(ISERROR('3-Analiza financiara'!M20/'3-Analiza financiara'!$J$20-1),"",'3-Analiza financiara'!M20/'3-Analiza financiara'!$J$20-1)</f>
        <v/>
      </c>
      <c r="P15" s="48" t="str">
        <f>IF(ISERROR('3-Analiza financiara'!N20/'3-Analiza financiara'!$J$20-1),"",'3-Analiza financiara'!N20/'3-Analiza financiara'!$J$20-1)</f>
        <v/>
      </c>
      <c r="Q15" s="48" t="str">
        <f>IF(ISERROR('3-Analiza financiara'!O20/'3-Analiza financiara'!$J$20-1),"",'3-Analiza financiara'!O20/'3-Analiza financiara'!$J$20-1)</f>
        <v/>
      </c>
      <c r="R15" s="48" t="str">
        <f>IF(ISERROR('3-Analiza financiara'!P20/'3-Analiza financiara'!$J$20-1),"",'3-Analiza financiara'!P20/'3-Analiza financiara'!$J$20-1)</f>
        <v/>
      </c>
      <c r="S15" s="48" t="str">
        <f>IF(ISERROR('3-Analiza financiara'!Q20/'3-Analiza financiara'!$J$20-1),"",'3-Analiza financiara'!Q20/'3-Analiza financiara'!$J$20-1)</f>
        <v/>
      </c>
      <c r="T15" s="48" t="str">
        <f>IF(ISERROR('3-Analiza financiara'!R20/'3-Analiza financiara'!$J$20-1),"",'3-Analiza financiara'!R20/'3-Analiza financiara'!$J$20-1)</f>
        <v/>
      </c>
      <c r="U15" s="48" t="str">
        <f>IF(ISERROR('3-Analiza financiara'!S20/'3-Analiza financiara'!$J$20-1),"",'3-Analiza financiara'!S20/'3-Analiza financiara'!$J$20-1)</f>
        <v/>
      </c>
      <c r="V15" s="48" t="str">
        <f>IF(ISERROR('3-Analiza financiara'!T20/'3-Analiza financiara'!$J$20-1),"",'3-Analiza financiara'!T20/'3-Analiza financiara'!$J$20-1)</f>
        <v/>
      </c>
      <c r="W15" s="48" t="str">
        <f>IF(ISERROR('3-Analiza financiara'!U20/'3-Analiza financiara'!$J$20-1),"",'3-Analiza financiara'!U20/'3-Analiza financiara'!$J$20-1)</f>
        <v/>
      </c>
      <c r="X15" s="48" t="str">
        <f>IF(ISERROR('3-Analiza financiara'!V20/'3-Analiza financiara'!$J$20-1),"",'3-Analiza financiara'!V20/'3-Analiza financiara'!$J$20-1)</f>
        <v/>
      </c>
      <c r="Y15" s="48" t="str">
        <f>IF(ISERROR('3-Analiza financiara'!W20/'3-Analiza financiara'!$J$20-1),"",'3-Analiza financiara'!W20/'3-Analiza financiara'!$J$20-1)</f>
        <v/>
      </c>
      <c r="Z15" s="2"/>
    </row>
    <row r="16" spans="2:26" ht="21" customHeight="1">
      <c r="B16" s="2"/>
      <c r="C16" s="30" t="s">
        <v>384</v>
      </c>
      <c r="D16" s="5"/>
      <c r="F16" s="2"/>
      <c r="G16" s="31"/>
      <c r="H16" s="5"/>
      <c r="J16" s="2"/>
      <c r="M16" s="44" t="str">
        <f>IF(K168&lt;0,"NEGATIV","POZITIV")</f>
        <v>POZITIV</v>
      </c>
      <c r="N16" s="44" t="str">
        <f t="shared" ref="N16:Y16" si="0">IF(L168&lt;0,"NEGATIV","POZITIV")</f>
        <v>POZITIV</v>
      </c>
      <c r="O16" s="44" t="str">
        <f t="shared" si="0"/>
        <v>POZITIV</v>
      </c>
      <c r="P16" s="44" t="str">
        <f t="shared" si="0"/>
        <v>POZITIV</v>
      </c>
      <c r="Q16" s="44" t="str">
        <f t="shared" si="0"/>
        <v>POZITIV</v>
      </c>
      <c r="R16" s="44" t="str">
        <f t="shared" si="0"/>
        <v>POZITIV</v>
      </c>
      <c r="S16" s="44" t="str">
        <f t="shared" si="0"/>
        <v>POZITIV</v>
      </c>
      <c r="T16" s="44" t="str">
        <f t="shared" si="0"/>
        <v>POZITIV</v>
      </c>
      <c r="U16" s="44" t="str">
        <f t="shared" si="0"/>
        <v>POZITIV</v>
      </c>
      <c r="V16" s="44" t="str">
        <f t="shared" si="0"/>
        <v>POZITIV</v>
      </c>
      <c r="W16" s="44" t="str">
        <f t="shared" si="0"/>
        <v>POZITIV</v>
      </c>
      <c r="X16" s="44" t="str">
        <f t="shared" si="0"/>
        <v>POZITIV</v>
      </c>
      <c r="Y16" s="44" t="str">
        <f t="shared" si="0"/>
        <v>POZITIV</v>
      </c>
      <c r="Z16" s="2"/>
    </row>
    <row r="17" spans="2:26">
      <c r="B17" s="2"/>
      <c r="C17" s="29"/>
      <c r="D17" s="2"/>
      <c r="F17" s="2"/>
      <c r="G17" s="29"/>
      <c r="H17" s="2"/>
      <c r="J17" s="2"/>
      <c r="K17" s="2"/>
      <c r="L17" s="2"/>
      <c r="M17" s="2"/>
      <c r="N17" s="2"/>
      <c r="O17" s="2"/>
      <c r="P17" s="2"/>
      <c r="Q17" s="2"/>
      <c r="R17" s="2"/>
      <c r="S17" s="2"/>
      <c r="T17" s="2"/>
      <c r="U17" s="2"/>
      <c r="V17" s="2"/>
      <c r="W17" s="2"/>
      <c r="X17" s="2"/>
      <c r="Y17" s="2"/>
      <c r="Z17" s="2"/>
    </row>
  </sheetData>
  <sheetProtection password="A2B8" sheet="1" objects="1" scenarios="1"/>
  <mergeCells count="2">
    <mergeCell ref="G9:G10"/>
    <mergeCell ref="C9:C10"/>
  </mergeCells>
  <conditionalFormatting sqref="K17 M16:Y16">
    <cfRule type="cellIs" dxfId="5"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6.xml><?xml version="1.0" encoding="utf-8"?>
<worksheet xmlns="http://schemas.openxmlformats.org/spreadsheetml/2006/main" xmlns:r="http://schemas.openxmlformats.org/officeDocument/2006/relationships">
  <dimension ref="B2:I46"/>
  <sheetViews>
    <sheetView zoomScaleNormal="100" workbookViewId="0">
      <selection activeCell="H25" sqref="H25"/>
    </sheetView>
  </sheetViews>
  <sheetFormatPr defaultRowHeight="14.4"/>
  <cols>
    <col min="1" max="1" width="8.88671875" style="19"/>
    <col min="2" max="2" width="6.6640625" style="19" customWidth="1"/>
    <col min="3" max="3" width="5.109375" style="19" customWidth="1"/>
    <col min="4" max="4" width="32" style="19" customWidth="1"/>
    <col min="5" max="5" width="7.6640625" style="19" customWidth="1"/>
    <col min="6" max="6" width="9" style="19" customWidth="1"/>
    <col min="7" max="7" width="11.88671875" style="19" customWidth="1"/>
    <col min="8" max="8" width="15.33203125" style="19" customWidth="1"/>
    <col min="9" max="9" width="6" style="19" customWidth="1"/>
    <col min="10" max="16384" width="8.88671875" style="19"/>
  </cols>
  <sheetData>
    <row r="2" spans="2:9" ht="15" thickBot="1">
      <c r="B2" s="1"/>
      <c r="C2" s="1"/>
      <c r="D2" s="1"/>
      <c r="E2" s="1"/>
      <c r="F2" s="1"/>
      <c r="G2" s="1"/>
      <c r="H2" s="1"/>
      <c r="I2" s="1"/>
    </row>
    <row r="3" spans="2:9">
      <c r="B3" s="1"/>
      <c r="C3" s="6" t="str">
        <f>'4-Rezumat indicatori'!C3</f>
        <v>PROGRAMUL OPERAȚIONAL REGIONAL NORD-VEST 2021-2027</v>
      </c>
      <c r="D3" s="7"/>
      <c r="E3" s="32"/>
      <c r="F3" s="32"/>
      <c r="G3" s="32"/>
      <c r="H3" s="33"/>
      <c r="I3" s="1"/>
    </row>
    <row r="4" spans="2:9">
      <c r="B4" s="1"/>
      <c r="C4" s="8" t="str">
        <f>'4-Rezumat indicatori'!C4</f>
        <v>INTERVENȚIA: B – Investiții productive pentru IMM-uri</v>
      </c>
      <c r="D4" s="10"/>
      <c r="E4" s="28"/>
      <c r="F4" s="28"/>
      <c r="G4" s="28"/>
      <c r="H4" s="34"/>
      <c r="I4" s="1"/>
    </row>
    <row r="5" spans="2:9" ht="15" thickBot="1">
      <c r="B5" s="1"/>
      <c r="C5" s="11" t="str">
        <f>'4-Rezumat indicatori'!C5</f>
        <v>Apel de proiecte nr. POR N-V/P1/131/B/2022</v>
      </c>
      <c r="D5" s="12"/>
      <c r="E5" s="35"/>
      <c r="F5" s="35"/>
      <c r="G5" s="35"/>
      <c r="H5" s="36"/>
      <c r="I5" s="1"/>
    </row>
    <row r="6" spans="2:9">
      <c r="B6" s="1"/>
      <c r="C6" s="1"/>
      <c r="D6" s="1"/>
      <c r="E6" s="1"/>
      <c r="F6" s="1"/>
      <c r="G6" s="1"/>
      <c r="H6" s="1"/>
      <c r="I6" s="1"/>
    </row>
    <row r="8" spans="2:9">
      <c r="B8" s="1"/>
      <c r="C8" s="1"/>
      <c r="D8" s="1"/>
      <c r="E8" s="1"/>
      <c r="F8" s="1"/>
      <c r="G8" s="1"/>
      <c r="H8" s="1"/>
      <c r="I8" s="1"/>
    </row>
    <row r="9" spans="2:9" ht="14.4" customHeight="1">
      <c r="B9" s="1"/>
      <c r="C9" s="381" t="s">
        <v>104</v>
      </c>
      <c r="D9" s="381"/>
      <c r="E9" s="381"/>
      <c r="F9" s="381"/>
      <c r="G9" s="381"/>
      <c r="H9" s="381"/>
      <c r="I9" s="1"/>
    </row>
    <row r="10" spans="2:9" ht="51" customHeight="1">
      <c r="B10" s="1"/>
      <c r="C10" s="381" t="s">
        <v>105</v>
      </c>
      <c r="D10" s="381"/>
      <c r="E10" s="381"/>
      <c r="F10" s="381"/>
      <c r="G10" s="381"/>
      <c r="H10" s="381"/>
      <c r="I10" s="1"/>
    </row>
    <row r="11" spans="2:9" ht="10.8" customHeight="1">
      <c r="B11" s="1"/>
      <c r="C11" s="37"/>
      <c r="D11" s="37"/>
      <c r="E11" s="37"/>
      <c r="F11" s="37"/>
      <c r="G11" s="37"/>
      <c r="H11" s="37"/>
      <c r="I11" s="1"/>
    </row>
    <row r="12" spans="2:9" ht="16.2" customHeight="1">
      <c r="B12" s="1"/>
      <c r="C12" s="382" t="s">
        <v>106</v>
      </c>
      <c r="D12" s="382"/>
      <c r="E12" s="382"/>
      <c r="F12" s="382"/>
      <c r="G12" s="382"/>
      <c r="H12" s="382"/>
      <c r="I12" s="1"/>
    </row>
    <row r="13" spans="2:9" ht="11.4" customHeight="1">
      <c r="B13" s="1"/>
      <c r="C13" s="38"/>
      <c r="D13" s="38"/>
      <c r="E13" s="38"/>
      <c r="F13" s="38"/>
      <c r="G13" s="38"/>
      <c r="H13" s="38"/>
      <c r="I13" s="1"/>
    </row>
    <row r="14" spans="2:9" ht="56.4" customHeight="1">
      <c r="B14" s="1"/>
      <c r="C14" s="63" t="s">
        <v>107</v>
      </c>
      <c r="D14" s="383" t="s">
        <v>117</v>
      </c>
      <c r="E14" s="383"/>
      <c r="F14" s="383"/>
      <c r="G14" s="383"/>
      <c r="H14" s="384"/>
      <c r="I14" s="1"/>
    </row>
    <row r="15" spans="2:9" ht="14.4" customHeight="1">
      <c r="B15" s="1"/>
      <c r="C15" s="54"/>
      <c r="D15" s="50"/>
      <c r="E15" s="50"/>
      <c r="F15" s="50"/>
      <c r="G15" s="50"/>
      <c r="H15" s="55"/>
      <c r="I15" s="1"/>
    </row>
    <row r="16" spans="2:9" ht="14.4" customHeight="1">
      <c r="B16" s="1"/>
      <c r="C16" s="56" t="s">
        <v>120</v>
      </c>
      <c r="D16" s="388" t="s">
        <v>187</v>
      </c>
      <c r="E16" s="388"/>
      <c r="F16" s="388"/>
      <c r="G16" s="388"/>
      <c r="H16" s="389"/>
      <c r="I16" s="1"/>
    </row>
    <row r="17" spans="2:9" ht="14.4" customHeight="1">
      <c r="B17" s="1"/>
      <c r="C17" s="56"/>
      <c r="D17" s="390" t="s">
        <v>101</v>
      </c>
      <c r="E17" s="390"/>
      <c r="F17" s="390"/>
      <c r="G17" s="390"/>
      <c r="H17" s="64">
        <f>'3-Analiza financiara'!J118-'3-Analiza financiara'!J119</f>
        <v>0</v>
      </c>
      <c r="I17" s="1"/>
    </row>
    <row r="18" spans="2:9" ht="18.600000000000001" customHeight="1">
      <c r="B18" s="1"/>
      <c r="C18" s="56"/>
      <c r="D18" s="390" t="s">
        <v>102</v>
      </c>
      <c r="E18" s="390"/>
      <c r="F18" s="390"/>
      <c r="G18" s="390"/>
      <c r="H18" s="64">
        <f>'3-Analiza financiara'!J120-'3-Analiza financiara'!J121</f>
        <v>0</v>
      </c>
      <c r="I18" s="1"/>
    </row>
    <row r="19" spans="2:9" ht="14.4" customHeight="1">
      <c r="B19" s="1"/>
      <c r="C19" s="56"/>
      <c r="D19" s="391" t="s">
        <v>103</v>
      </c>
      <c r="E19" s="391"/>
      <c r="F19" s="391"/>
      <c r="G19" s="391"/>
      <c r="H19" s="65">
        <f>H17+H18</f>
        <v>0</v>
      </c>
      <c r="I19" s="1"/>
    </row>
    <row r="20" spans="2:9" ht="7.8" customHeight="1" thickBot="1">
      <c r="B20" s="1"/>
      <c r="C20" s="56"/>
      <c r="D20" s="39"/>
      <c r="E20" s="39"/>
      <c r="F20" s="39"/>
      <c r="G20" s="39"/>
      <c r="H20" s="57"/>
      <c r="I20" s="1"/>
    </row>
    <row r="21" spans="2:9" ht="30" customHeight="1" thickBot="1">
      <c r="B21" s="1"/>
      <c r="C21" s="56"/>
      <c r="D21" s="42" t="s">
        <v>111</v>
      </c>
      <c r="E21" s="397" t="str">
        <f>IF(H19&gt;0,"Solicitantul nu se incadreaza in categoria intreprinderilor in dificultate","Se trece la pasul ii)")</f>
        <v>Se trece la pasul ii)</v>
      </c>
      <c r="F21" s="398"/>
      <c r="G21" s="398"/>
      <c r="H21" s="399"/>
      <c r="I21" s="1"/>
    </row>
    <row r="22" spans="2:9" ht="8.4" customHeight="1">
      <c r="B22" s="1"/>
      <c r="C22" s="56"/>
      <c r="D22" s="49"/>
      <c r="E22" s="51"/>
      <c r="F22" s="51"/>
      <c r="G22" s="51"/>
      <c r="H22" s="58"/>
      <c r="I22" s="1"/>
    </row>
    <row r="23" spans="2:9" ht="14.4" customHeight="1">
      <c r="B23" s="1"/>
      <c r="C23" s="56" t="s">
        <v>121</v>
      </c>
      <c r="D23" s="390" t="s">
        <v>186</v>
      </c>
      <c r="E23" s="390"/>
      <c r="F23" s="390"/>
      <c r="G23" s="390"/>
      <c r="H23" s="392"/>
      <c r="I23" s="1"/>
    </row>
    <row r="24" spans="2:9" ht="14.4" customHeight="1">
      <c r="B24" s="1"/>
      <c r="C24" s="56"/>
      <c r="D24" s="390" t="s">
        <v>108</v>
      </c>
      <c r="E24" s="390"/>
      <c r="F24" s="390"/>
      <c r="G24" s="390"/>
      <c r="H24" s="64">
        <f>IF(H19&gt;0,"NA",'3-Analiza financiara'!J114)</f>
        <v>0</v>
      </c>
      <c r="I24" s="1"/>
    </row>
    <row r="25" spans="2:9" ht="14.4" customHeight="1">
      <c r="B25" s="1"/>
      <c r="C25" s="56"/>
      <c r="D25" s="390" t="s">
        <v>109</v>
      </c>
      <c r="E25" s="390"/>
      <c r="F25" s="390"/>
      <c r="G25" s="390"/>
      <c r="H25" s="64">
        <f>IF(H19&gt;0,"NA",'3-Analiza financiara'!J115)</f>
        <v>0</v>
      </c>
      <c r="I25" s="1"/>
    </row>
    <row r="26" spans="2:9" ht="14.4" customHeight="1">
      <c r="B26" s="1"/>
      <c r="C26" s="56"/>
      <c r="D26" s="390" t="s">
        <v>110</v>
      </c>
      <c r="E26" s="390"/>
      <c r="F26" s="390"/>
      <c r="G26" s="390"/>
      <c r="H26" s="64">
        <f>IF(H19&gt;0,"NA",'3-Analiza financiara'!J116)</f>
        <v>0</v>
      </c>
      <c r="I26" s="1"/>
    </row>
    <row r="27" spans="2:9" ht="15" thickBot="1">
      <c r="B27" s="1"/>
      <c r="C27" s="56"/>
      <c r="D27" s="390" t="s">
        <v>319</v>
      </c>
      <c r="E27" s="390"/>
      <c r="F27" s="390"/>
      <c r="G27" s="390"/>
      <c r="H27" s="64">
        <f>IF(H19&gt;0,"NA",'3-Analiza financiara'!J117)</f>
        <v>0</v>
      </c>
      <c r="I27" s="1"/>
    </row>
    <row r="28" spans="2:9" ht="29.4" customHeight="1" thickBot="1">
      <c r="B28" s="1"/>
      <c r="C28" s="56"/>
      <c r="D28" s="42" t="s">
        <v>111</v>
      </c>
      <c r="E28" s="385" t="str">
        <f>IF(OR(H24="NA",H19+SUM(H25:H27)&gt;=0),"Nu exista pierdere de capital",H19+SUM(H25:H27))</f>
        <v>Nu exista pierdere de capital</v>
      </c>
      <c r="F28" s="386"/>
      <c r="G28" s="386"/>
      <c r="H28" s="387"/>
      <c r="I28" s="1"/>
    </row>
    <row r="29" spans="2:9" ht="9" customHeight="1">
      <c r="B29" s="1"/>
      <c r="C29" s="56"/>
      <c r="D29" s="66"/>
      <c r="E29" s="66"/>
      <c r="F29" s="66"/>
      <c r="G29" s="66"/>
      <c r="H29" s="59"/>
      <c r="I29" s="1"/>
    </row>
    <row r="30" spans="2:9" ht="30" customHeight="1" thickBot="1">
      <c r="B30" s="1"/>
      <c r="C30" s="56" t="s">
        <v>122</v>
      </c>
      <c r="D30" s="400" t="s">
        <v>123</v>
      </c>
      <c r="E30" s="400"/>
      <c r="F30" s="400"/>
      <c r="G30" s="400"/>
      <c r="H30" s="401"/>
      <c r="I30" s="1"/>
    </row>
    <row r="31" spans="2:9" ht="31.8" customHeight="1" thickBot="1">
      <c r="B31" s="1"/>
      <c r="C31" s="60"/>
      <c r="D31" s="41" t="s">
        <v>111</v>
      </c>
      <c r="E31" s="393" t="str">
        <f>CONCATENATE("Solicitantul ",IF(H19&gt;=0,"nu ",IF(E28="Nu exista pierdere de capital","nu ", IF(ABS(E28)&gt;H24/2,"","nu "))),"se încadrează în categoria întreprinderilor în dificultate")</f>
        <v>Solicitantul nu se încadrează în categoria întreprinderilor în dificultate</v>
      </c>
      <c r="F31" s="394"/>
      <c r="G31" s="394"/>
      <c r="H31" s="395"/>
      <c r="I31" s="1"/>
    </row>
    <row r="32" spans="2:9">
      <c r="B32" s="1"/>
      <c r="C32" s="60"/>
      <c r="D32" s="40"/>
      <c r="E32" s="40"/>
      <c r="F32" s="40"/>
      <c r="G32" s="40"/>
      <c r="H32" s="61"/>
      <c r="I32" s="1"/>
    </row>
    <row r="33" spans="2:9" ht="40.799999999999997" customHeight="1">
      <c r="B33" s="1"/>
      <c r="C33" s="63" t="s">
        <v>112</v>
      </c>
      <c r="D33" s="383" t="s">
        <v>113</v>
      </c>
      <c r="E33" s="383"/>
      <c r="F33" s="383"/>
      <c r="G33" s="383"/>
      <c r="H33" s="384"/>
      <c r="I33" s="1"/>
    </row>
    <row r="34" spans="2:9" ht="11.4" customHeight="1">
      <c r="B34" s="1"/>
      <c r="C34" s="53"/>
      <c r="D34" s="52"/>
      <c r="E34" s="52"/>
      <c r="F34" s="52"/>
      <c r="G34" s="52"/>
      <c r="H34" s="62"/>
      <c r="I34" s="1"/>
    </row>
    <row r="35" spans="2:9" ht="42" customHeight="1">
      <c r="B35" s="1"/>
      <c r="C35" s="63" t="s">
        <v>114</v>
      </c>
      <c r="D35" s="383" t="s">
        <v>115</v>
      </c>
      <c r="E35" s="383"/>
      <c r="F35" s="383"/>
      <c r="G35" s="383"/>
      <c r="H35" s="384"/>
      <c r="I35" s="1"/>
    </row>
    <row r="36" spans="2:9">
      <c r="B36" s="1"/>
      <c r="C36" s="38"/>
      <c r="D36" s="38"/>
      <c r="E36" s="38"/>
      <c r="F36" s="38"/>
      <c r="G36" s="38"/>
      <c r="H36" s="38"/>
      <c r="I36" s="1"/>
    </row>
    <row r="37" spans="2:9" ht="7.8" customHeight="1">
      <c r="B37" s="1"/>
      <c r="C37" s="38"/>
      <c r="D37" s="38"/>
      <c r="E37" s="38"/>
      <c r="F37" s="38"/>
      <c r="G37" s="38"/>
      <c r="H37" s="38"/>
      <c r="I37" s="1"/>
    </row>
    <row r="38" spans="2:9" ht="30.6" customHeight="1">
      <c r="B38" s="2"/>
      <c r="C38" s="396" t="s">
        <v>116</v>
      </c>
      <c r="D38" s="396"/>
      <c r="E38" s="396"/>
      <c r="F38" s="396"/>
      <c r="G38" s="396"/>
      <c r="H38" s="396"/>
      <c r="I38" s="1"/>
    </row>
    <row r="39" spans="2:9">
      <c r="B39" s="2"/>
      <c r="C39" s="2"/>
      <c r="D39" s="2"/>
      <c r="E39" s="2"/>
      <c r="F39" s="2"/>
      <c r="G39" s="2"/>
      <c r="H39" s="2"/>
      <c r="I39" s="1"/>
    </row>
    <row r="40" spans="2:9">
      <c r="B40" s="1"/>
      <c r="C40" s="2"/>
      <c r="D40" s="2"/>
      <c r="E40" s="2"/>
      <c r="F40" s="2"/>
      <c r="G40" s="2"/>
      <c r="H40" s="2"/>
      <c r="I40" s="1"/>
    </row>
    <row r="41" spans="2:9">
      <c r="B41" s="1"/>
      <c r="C41" s="1"/>
      <c r="D41" s="1"/>
      <c r="E41" s="1"/>
      <c r="F41" s="1"/>
      <c r="G41" s="1"/>
      <c r="H41" s="1"/>
      <c r="I41" s="1"/>
    </row>
    <row r="42" spans="2:9">
      <c r="B42" s="1"/>
      <c r="C42" s="1"/>
      <c r="D42" s="1"/>
      <c r="E42" s="1"/>
      <c r="F42" s="1"/>
      <c r="G42" s="1"/>
      <c r="H42" s="1"/>
      <c r="I42" s="1"/>
    </row>
    <row r="43" spans="2:9">
      <c r="B43" s="1"/>
      <c r="C43" s="1"/>
      <c r="D43" s="1"/>
      <c r="E43" s="1"/>
      <c r="F43" s="1"/>
      <c r="G43" s="1"/>
      <c r="H43" s="1"/>
      <c r="I43" s="1"/>
    </row>
    <row r="44" spans="2:9">
      <c r="B44" s="1"/>
      <c r="C44" s="1"/>
      <c r="D44" s="1"/>
      <c r="E44" s="1"/>
      <c r="F44" s="1"/>
      <c r="G44" s="1"/>
      <c r="H44" s="1"/>
      <c r="I44" s="1"/>
    </row>
    <row r="45" spans="2:9">
      <c r="B45" s="1"/>
      <c r="C45" s="1"/>
      <c r="D45" s="1"/>
      <c r="E45" s="1"/>
      <c r="F45" s="1"/>
      <c r="G45" s="1"/>
      <c r="H45" s="1"/>
      <c r="I45" s="1"/>
    </row>
    <row r="46" spans="2:9">
      <c r="B46" s="1"/>
      <c r="C46" s="1"/>
      <c r="D46" s="1"/>
      <c r="E46" s="1"/>
      <c r="F46" s="1"/>
      <c r="G46" s="1"/>
      <c r="H46" s="1"/>
      <c r="I46" s="1"/>
    </row>
  </sheetData>
  <sheetProtection password="A2B8" sheet="1" objects="1" scenarios="1"/>
  <mergeCells count="20">
    <mergeCell ref="E31:H31"/>
    <mergeCell ref="D33:H33"/>
    <mergeCell ref="D35:H35"/>
    <mergeCell ref="C38:H38"/>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4" priority="1" operator="equal">
      <formula>"Solicitantul nu se incadreaza in categoria intreprinderilor in dificultate"</formula>
    </cfRule>
    <cfRule type="cellIs" dxfId="3"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dimension ref="A1:H41"/>
  <sheetViews>
    <sheetView topLeftCell="A10" workbookViewId="0">
      <selection activeCell="I30" sqref="I30"/>
    </sheetView>
  </sheetViews>
  <sheetFormatPr defaultRowHeight="13.8"/>
  <cols>
    <col min="1" max="1" width="8.88671875" style="79"/>
    <col min="2" max="2" width="36.21875" style="79" customWidth="1"/>
    <col min="3" max="3" width="17.44140625" style="79" customWidth="1"/>
    <col min="4" max="4" width="15.88671875" style="79" customWidth="1"/>
    <col min="5" max="5" width="21.33203125" style="79" customWidth="1"/>
    <col min="6" max="16384" width="8.88671875" style="79"/>
  </cols>
  <sheetData>
    <row r="1" spans="1:8">
      <c r="A1" s="83"/>
      <c r="B1" s="83"/>
      <c r="C1" s="83"/>
      <c r="D1" s="83"/>
    </row>
    <row r="2" spans="1:8" ht="14.4" thickBot="1">
      <c r="A2" s="83"/>
      <c r="B2" s="306"/>
      <c r="C2" s="307"/>
      <c r="D2" s="307"/>
      <c r="E2" s="308"/>
      <c r="F2" s="83"/>
      <c r="G2" s="83"/>
      <c r="H2" s="83"/>
    </row>
    <row r="3" spans="1:8">
      <c r="B3" s="81" t="str">
        <f>'5-Intreprinderi in dificultate'!C3</f>
        <v>PROGRAMUL OPERAȚIONAL REGIONAL NORD-VEST 2021-2027</v>
      </c>
      <c r="C3" s="82"/>
      <c r="D3" s="83"/>
      <c r="E3" s="83"/>
      <c r="F3" s="83"/>
      <c r="G3" s="83"/>
      <c r="H3" s="83"/>
    </row>
    <row r="4" spans="1:8">
      <c r="B4" s="100" t="str">
        <f>'5-Intreprinderi in dificultate'!C4</f>
        <v>INTERVENȚIA: B – Investiții productive pentru IMM-uri</v>
      </c>
      <c r="C4" s="101"/>
      <c r="D4" s="99"/>
      <c r="E4" s="99"/>
      <c r="F4" s="83"/>
      <c r="G4" s="83"/>
      <c r="H4" s="83"/>
    </row>
    <row r="5" spans="1:8" ht="14.4" thickBot="1">
      <c r="B5" s="103" t="str">
        <f>'5-Intreprinderi in dificultate'!C5</f>
        <v>Apel de proiecte nr. POR N-V/P1/131/B/2022</v>
      </c>
      <c r="C5" s="104"/>
      <c r="D5" s="99"/>
      <c r="E5" s="99"/>
      <c r="F5" s="83"/>
      <c r="G5" s="83"/>
      <c r="H5" s="83"/>
    </row>
    <row r="6" spans="1:8">
      <c r="B6" s="73"/>
      <c r="C6" s="74"/>
      <c r="D6" s="74"/>
      <c r="E6" s="74"/>
    </row>
    <row r="7" spans="1:8" ht="34.200000000000003" customHeight="1">
      <c r="B7" s="402" t="s">
        <v>442</v>
      </c>
      <c r="C7" s="402"/>
      <c r="D7" s="402"/>
      <c r="E7" s="402"/>
    </row>
    <row r="8" spans="1:8" ht="45" customHeight="1">
      <c r="B8" s="403" t="s">
        <v>406</v>
      </c>
      <c r="C8" s="403"/>
      <c r="D8" s="403"/>
      <c r="E8" s="403"/>
    </row>
    <row r="9" spans="1:8" ht="55.2">
      <c r="B9" s="75" t="s">
        <v>407</v>
      </c>
      <c r="C9" s="75" t="s">
        <v>408</v>
      </c>
      <c r="D9" s="75" t="s">
        <v>409</v>
      </c>
      <c r="E9" s="75" t="s">
        <v>410</v>
      </c>
    </row>
    <row r="10" spans="1:8">
      <c r="B10" s="309"/>
      <c r="C10" s="310"/>
      <c r="D10" s="309"/>
      <c r="E10" s="309"/>
    </row>
    <row r="11" spans="1:8">
      <c r="B11" s="45" t="s">
        <v>411</v>
      </c>
      <c r="C11" s="311">
        <v>0</v>
      </c>
      <c r="D11" s="311">
        <v>0</v>
      </c>
      <c r="E11" s="315">
        <f>C11*D11</f>
        <v>0</v>
      </c>
    </row>
    <row r="12" spans="1:8">
      <c r="B12" s="45" t="s">
        <v>412</v>
      </c>
      <c r="C12" s="149">
        <v>0</v>
      </c>
      <c r="D12" s="149">
        <v>0</v>
      </c>
      <c r="E12" s="187">
        <f>C12*D12</f>
        <v>0</v>
      </c>
    </row>
    <row r="13" spans="1:8">
      <c r="B13" s="45" t="s">
        <v>413</v>
      </c>
      <c r="C13" s="149">
        <v>0</v>
      </c>
      <c r="D13" s="149">
        <v>0</v>
      </c>
      <c r="E13" s="187">
        <f t="shared" ref="E13:E40" si="0">C13*D13</f>
        <v>0</v>
      </c>
    </row>
    <row r="14" spans="1:8">
      <c r="B14" s="45" t="s">
        <v>414</v>
      </c>
      <c r="C14" s="149">
        <v>0</v>
      </c>
      <c r="D14" s="149">
        <v>0</v>
      </c>
      <c r="E14" s="187">
        <f t="shared" si="0"/>
        <v>0</v>
      </c>
    </row>
    <row r="15" spans="1:8">
      <c r="B15" s="45" t="s">
        <v>415</v>
      </c>
      <c r="C15" s="149">
        <v>0</v>
      </c>
      <c r="D15" s="149">
        <v>0</v>
      </c>
      <c r="E15" s="187">
        <f t="shared" si="0"/>
        <v>0</v>
      </c>
    </row>
    <row r="16" spans="1:8">
      <c r="B16" s="45" t="s">
        <v>416</v>
      </c>
      <c r="C16" s="149">
        <v>0</v>
      </c>
      <c r="D16" s="149">
        <v>0</v>
      </c>
      <c r="E16" s="187">
        <f t="shared" si="0"/>
        <v>0</v>
      </c>
    </row>
    <row r="17" spans="2:5">
      <c r="B17" s="45" t="s">
        <v>417</v>
      </c>
      <c r="C17" s="149">
        <v>0</v>
      </c>
      <c r="D17" s="149">
        <v>0</v>
      </c>
      <c r="E17" s="187">
        <f t="shared" si="0"/>
        <v>0</v>
      </c>
    </row>
    <row r="18" spans="2:5">
      <c r="B18" s="45" t="s">
        <v>418</v>
      </c>
      <c r="C18" s="149">
        <v>0</v>
      </c>
      <c r="D18" s="149">
        <v>0</v>
      </c>
      <c r="E18" s="187">
        <f t="shared" si="0"/>
        <v>0</v>
      </c>
    </row>
    <row r="19" spans="2:5">
      <c r="B19" s="45" t="s">
        <v>419</v>
      </c>
      <c r="C19" s="149">
        <v>0</v>
      </c>
      <c r="D19" s="149">
        <v>0</v>
      </c>
      <c r="E19" s="187">
        <f t="shared" si="0"/>
        <v>0</v>
      </c>
    </row>
    <row r="20" spans="2:5">
      <c r="B20" s="45" t="s">
        <v>420</v>
      </c>
      <c r="C20" s="149">
        <v>0</v>
      </c>
      <c r="D20" s="149">
        <v>0</v>
      </c>
      <c r="E20" s="187">
        <f t="shared" si="0"/>
        <v>0</v>
      </c>
    </row>
    <row r="21" spans="2:5">
      <c r="B21" s="45" t="s">
        <v>421</v>
      </c>
      <c r="C21" s="149">
        <v>0</v>
      </c>
      <c r="D21" s="149">
        <v>0</v>
      </c>
      <c r="E21" s="187">
        <f t="shared" si="0"/>
        <v>0</v>
      </c>
    </row>
    <row r="22" spans="2:5">
      <c r="B22" s="45" t="s">
        <v>422</v>
      </c>
      <c r="C22" s="149">
        <v>0</v>
      </c>
      <c r="D22" s="149">
        <v>0</v>
      </c>
      <c r="E22" s="187">
        <f t="shared" si="0"/>
        <v>0</v>
      </c>
    </row>
    <row r="23" spans="2:5">
      <c r="B23" s="45" t="s">
        <v>423</v>
      </c>
      <c r="C23" s="149">
        <v>0</v>
      </c>
      <c r="D23" s="149">
        <v>0</v>
      </c>
      <c r="E23" s="187">
        <f t="shared" si="0"/>
        <v>0</v>
      </c>
    </row>
    <row r="24" spans="2:5">
      <c r="B24" s="45" t="s">
        <v>424</v>
      </c>
      <c r="C24" s="149">
        <v>0</v>
      </c>
      <c r="D24" s="149">
        <v>0</v>
      </c>
      <c r="E24" s="187">
        <f t="shared" si="0"/>
        <v>0</v>
      </c>
    </row>
    <row r="25" spans="2:5">
      <c r="B25" s="45" t="s">
        <v>425</v>
      </c>
      <c r="C25" s="149">
        <v>0</v>
      </c>
      <c r="D25" s="149">
        <v>0</v>
      </c>
      <c r="E25" s="187">
        <f t="shared" si="0"/>
        <v>0</v>
      </c>
    </row>
    <row r="26" spans="2:5">
      <c r="B26" s="45" t="s">
        <v>426</v>
      </c>
      <c r="C26" s="149">
        <v>0</v>
      </c>
      <c r="D26" s="149">
        <v>0</v>
      </c>
      <c r="E26" s="187">
        <f t="shared" si="0"/>
        <v>0</v>
      </c>
    </row>
    <row r="27" spans="2:5">
      <c r="B27" s="45" t="s">
        <v>427</v>
      </c>
      <c r="C27" s="149">
        <v>0</v>
      </c>
      <c r="D27" s="149">
        <v>0</v>
      </c>
      <c r="E27" s="187">
        <f t="shared" si="0"/>
        <v>0</v>
      </c>
    </row>
    <row r="28" spans="2:5">
      <c r="B28" s="45" t="s">
        <v>428</v>
      </c>
      <c r="C28" s="149">
        <v>0</v>
      </c>
      <c r="D28" s="149">
        <v>0</v>
      </c>
      <c r="E28" s="187">
        <f t="shared" si="0"/>
        <v>0</v>
      </c>
    </row>
    <row r="29" spans="2:5">
      <c r="B29" s="45" t="s">
        <v>429</v>
      </c>
      <c r="C29" s="149">
        <v>0</v>
      </c>
      <c r="D29" s="149">
        <v>0</v>
      </c>
      <c r="E29" s="187">
        <f t="shared" si="0"/>
        <v>0</v>
      </c>
    </row>
    <row r="30" spans="2:5">
      <c r="B30" s="45" t="s">
        <v>430</v>
      </c>
      <c r="C30" s="149">
        <v>0</v>
      </c>
      <c r="D30" s="149">
        <v>0</v>
      </c>
      <c r="E30" s="187">
        <f t="shared" si="0"/>
        <v>0</v>
      </c>
    </row>
    <row r="31" spans="2:5">
      <c r="B31" s="45" t="s">
        <v>431</v>
      </c>
      <c r="C31" s="149">
        <v>0</v>
      </c>
      <c r="D31" s="149">
        <v>0</v>
      </c>
      <c r="E31" s="187">
        <f t="shared" si="0"/>
        <v>0</v>
      </c>
    </row>
    <row r="32" spans="2:5">
      <c r="B32" s="45" t="s">
        <v>432</v>
      </c>
      <c r="C32" s="149">
        <v>0</v>
      </c>
      <c r="D32" s="149">
        <v>0</v>
      </c>
      <c r="E32" s="187">
        <f t="shared" si="0"/>
        <v>0</v>
      </c>
    </row>
    <row r="33" spans="2:5">
      <c r="B33" s="45" t="s">
        <v>433</v>
      </c>
      <c r="C33" s="149">
        <v>0</v>
      </c>
      <c r="D33" s="149">
        <v>0</v>
      </c>
      <c r="E33" s="187">
        <f t="shared" si="0"/>
        <v>0</v>
      </c>
    </row>
    <row r="34" spans="2:5">
      <c r="B34" s="45" t="s">
        <v>434</v>
      </c>
      <c r="C34" s="149">
        <v>0</v>
      </c>
      <c r="D34" s="149">
        <v>0</v>
      </c>
      <c r="E34" s="187">
        <f t="shared" si="0"/>
        <v>0</v>
      </c>
    </row>
    <row r="35" spans="2:5">
      <c r="B35" s="45" t="s">
        <v>435</v>
      </c>
      <c r="C35" s="149">
        <v>0</v>
      </c>
      <c r="D35" s="149">
        <v>0</v>
      </c>
      <c r="E35" s="187">
        <f t="shared" si="0"/>
        <v>0</v>
      </c>
    </row>
    <row r="36" spans="2:5">
      <c r="B36" s="45" t="s">
        <v>436</v>
      </c>
      <c r="C36" s="149">
        <v>0</v>
      </c>
      <c r="D36" s="149">
        <v>0</v>
      </c>
      <c r="E36" s="187">
        <f t="shared" si="0"/>
        <v>0</v>
      </c>
    </row>
    <row r="37" spans="2:5">
      <c r="B37" s="45" t="s">
        <v>437</v>
      </c>
      <c r="C37" s="149">
        <v>0</v>
      </c>
      <c r="D37" s="149">
        <v>0</v>
      </c>
      <c r="E37" s="187">
        <f t="shared" si="0"/>
        <v>0</v>
      </c>
    </row>
    <row r="38" spans="2:5">
      <c r="B38" s="45" t="s">
        <v>438</v>
      </c>
      <c r="C38" s="149">
        <v>0</v>
      </c>
      <c r="D38" s="149">
        <v>0</v>
      </c>
      <c r="E38" s="187">
        <f t="shared" si="0"/>
        <v>0</v>
      </c>
    </row>
    <row r="39" spans="2:5">
      <c r="B39" s="45" t="s">
        <v>439</v>
      </c>
      <c r="C39" s="149">
        <v>0</v>
      </c>
      <c r="D39" s="149">
        <v>0</v>
      </c>
      <c r="E39" s="187">
        <f>C39*D39</f>
        <v>0</v>
      </c>
    </row>
    <row r="40" spans="2:5">
      <c r="B40" s="76" t="s">
        <v>440</v>
      </c>
      <c r="C40" s="312">
        <v>0</v>
      </c>
      <c r="D40" s="312">
        <v>0</v>
      </c>
      <c r="E40" s="316">
        <f t="shared" si="0"/>
        <v>0</v>
      </c>
    </row>
    <row r="41" spans="2:5">
      <c r="B41" s="313" t="s">
        <v>441</v>
      </c>
      <c r="C41" s="77">
        <f>SUM(C11:C40)</f>
        <v>0</v>
      </c>
      <c r="D41" s="314"/>
      <c r="E41" s="77">
        <f>SUM(E11:E40)</f>
        <v>0</v>
      </c>
    </row>
  </sheetData>
  <sheetProtection password="A2B8" sheet="1" objects="1" scenarios="1"/>
  <mergeCells count="2">
    <mergeCell ref="B7:E7"/>
    <mergeCell ref="B8:E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0-Instructiuni</vt:lpstr>
      <vt:lpstr>1-Inputuri</vt:lpstr>
      <vt:lpstr>2-Buget cerere</vt:lpstr>
      <vt:lpstr>3-Analiza financiara</vt:lpstr>
      <vt:lpstr>4-Rezumat indicatori</vt:lpstr>
      <vt:lpstr>5-Intreprinderi in dificultate</vt:lpstr>
      <vt:lpstr>6-Imobilizari</vt:lpstr>
      <vt:lpstr>eur</vt:lpstr>
      <vt:lpstr>'1-Inputuri'!Print_Area</vt:lpstr>
      <vt:lpstr>'2-Buget cerere'!Print_Area</vt:lpstr>
      <vt:lpstr>'3-Analiza financiara'!Print_Area</vt:lpstr>
      <vt:lpstr>'4-Rezumat indicatori'!Print_Area</vt:lpstr>
      <vt:lpstr>'5-Intreprinderi in dificultate'!Print_Area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Alina Armasu</cp:lastModifiedBy>
  <cp:lastPrinted>2022-06-17T00:06:22Z</cp:lastPrinted>
  <dcterms:created xsi:type="dcterms:W3CDTF">2022-06-05T06:21:46Z</dcterms:created>
  <dcterms:modified xsi:type="dcterms:W3CDTF">2022-07-11T19:53:09Z</dcterms:modified>
</cp:coreProperties>
</file>